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DieseArbeitsmappe" defaultThemeVersion="166925"/>
  <mc:AlternateContent xmlns:mc="http://schemas.openxmlformats.org/markup-compatibility/2006">
    <mc:Choice Requires="x15">
      <x15ac:absPath xmlns:x15ac="http://schemas.microsoft.com/office/spreadsheetml/2010/11/ac" url="C:\Users\U80825940\Documents\BAFU\Explosivstoffe\"/>
    </mc:Choice>
  </mc:AlternateContent>
  <xr:revisionPtr revIDLastSave="0" documentId="8_{9BE28845-940E-42B0-AD7D-57BFAB96C7CB}" xr6:coauthVersionLast="47" xr6:coauthVersionMax="47" xr10:uidLastSave="{00000000-0000-0000-0000-000000000000}"/>
  <bookViews>
    <workbookView xWindow="-110" yWindow="-110" windowWidth="19420" windowHeight="10300" xr2:uid="{00000000-000D-0000-FFFF-FFFF00000000}"/>
  </bookViews>
  <sheets>
    <sheet name="Übersicht" sheetId="4" r:id="rId1"/>
    <sheet name="EXP01" sheetId="11" r:id="rId2"/>
    <sheet name="EXP02" sheetId="12" r:id="rId3"/>
    <sheet name="EXP03" sheetId="13" r:id="rId4"/>
    <sheet name="EXP04" sheetId="14" r:id="rId5"/>
    <sheet name="EXP05" sheetId="15" r:id="rId6"/>
    <sheet name="EXP06" sheetId="16" r:id="rId7"/>
    <sheet name="EXP07" sheetId="17" r:id="rId8"/>
    <sheet name="EXP08" sheetId="18" r:id="rId9"/>
    <sheet name="Personenberechnung_Auto_Zug" sheetId="21" r:id="rId10"/>
    <sheet name="Szenarienbox" sheetId="6" r:id="rId11"/>
    <sheet name="Erklärungen" sheetId="10" r:id="rId12"/>
    <sheet name="Tabelle1" sheetId="22" r:id="rId13"/>
    <sheet name="Definitionen" sheetId="5" state="hidden" r:id="rId14"/>
  </sheets>
  <definedNames>
    <definedName name="BAI" localSheetId="9">#REF!</definedName>
    <definedName name="BAI">#REF!</definedName>
    <definedName name="BDichte">Definitionen!$A$38:$B$45</definedName>
    <definedName name="BDichten">Definitionen!$A$38:$B$45</definedName>
    <definedName name="BevD">Definitionen!$A$41:$C$47</definedName>
    <definedName name="Bevdichten">Definitionen!$A$38:$B$45</definedName>
    <definedName name="BV" localSheetId="9">#REF!</definedName>
    <definedName name="BV">#REF!</definedName>
    <definedName name="BW" localSheetId="9">#REF!</definedName>
    <definedName name="BW">#REF!</definedName>
    <definedName name="dim_d" localSheetId="9">#REF!</definedName>
    <definedName name="dim_d">#REF!</definedName>
    <definedName name="dim_m">#REF!</definedName>
    <definedName name="Ereignis">Definitionen!$B$9:$B$10</definedName>
    <definedName name="Expositionen">Definitionen!$B$19:$B$27</definedName>
    <definedName name="TTC_staged" localSheetId="9">#REF!</definedName>
    <definedName name="TTC_stage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4" l="1"/>
  <c r="H12" i="4" s="1"/>
  <c r="F13" i="4"/>
  <c r="H13" i="4"/>
  <c r="F14" i="4"/>
  <c r="H14" i="4"/>
  <c r="F15" i="4"/>
  <c r="H15" i="4"/>
  <c r="F16" i="4"/>
  <c r="H16" i="4"/>
  <c r="F17" i="4"/>
  <c r="H17" i="4"/>
  <c r="F18" i="4"/>
  <c r="H18" i="4"/>
  <c r="F19" i="4"/>
  <c r="H19" i="4"/>
  <c r="J16" i="4" l="1"/>
  <c r="J19" i="4"/>
  <c r="C21" i="10"/>
  <c r="D3" i="18"/>
  <c r="D5" i="18" s="1"/>
  <c r="D3" i="17"/>
  <c r="C18" i="17" s="1"/>
  <c r="D3" i="16"/>
  <c r="C18" i="16" s="1"/>
  <c r="D3" i="15"/>
  <c r="C18" i="15" s="1"/>
  <c r="D3" i="14"/>
  <c r="D5" i="14" s="1"/>
  <c r="J15" i="4"/>
  <c r="K15" i="4"/>
  <c r="D3" i="13"/>
  <c r="C18" i="13" s="1"/>
  <c r="J14" i="4"/>
  <c r="K14" i="4"/>
  <c r="D3" i="12"/>
  <c r="C18" i="12" s="1"/>
  <c r="J13" i="4"/>
  <c r="K13" i="4"/>
  <c r="D5" i="12"/>
  <c r="C17" i="12"/>
  <c r="D3" i="11"/>
  <c r="C15" i="11" s="1"/>
  <c r="C16" i="11"/>
  <c r="K12" i="4"/>
  <c r="B9" i="21"/>
  <c r="B8" i="21"/>
  <c r="B7" i="21"/>
  <c r="F6" i="21"/>
  <c r="B6" i="21"/>
  <c r="C8" i="21"/>
  <c r="C7" i="21"/>
  <c r="C6" i="21"/>
  <c r="AI16" i="4"/>
  <c r="AI18" i="4"/>
  <c r="AI14" i="4"/>
  <c r="AI13" i="4"/>
  <c r="AI12" i="4"/>
  <c r="AI19" i="4"/>
  <c r="AI17" i="4"/>
  <c r="AI15" i="4"/>
  <c r="AC14" i="18"/>
  <c r="AB14" i="18"/>
  <c r="AA14" i="18"/>
  <c r="Z14" i="18"/>
  <c r="Y14" i="18"/>
  <c r="X14" i="18"/>
  <c r="W14" i="18"/>
  <c r="V14" i="18"/>
  <c r="U14" i="18"/>
  <c r="T14" i="18"/>
  <c r="S14" i="18"/>
  <c r="R14" i="18"/>
  <c r="AC13" i="18"/>
  <c r="AB13" i="18"/>
  <c r="AA13" i="18"/>
  <c r="Z13" i="18"/>
  <c r="Y13" i="18"/>
  <c r="X13" i="18"/>
  <c r="W13" i="18"/>
  <c r="V13" i="18"/>
  <c r="U13" i="18"/>
  <c r="T13" i="18"/>
  <c r="S13" i="18"/>
  <c r="R13" i="18"/>
  <c r="AC12" i="18"/>
  <c r="AB12" i="18"/>
  <c r="AA12" i="18"/>
  <c r="Z12" i="18"/>
  <c r="Y12" i="18"/>
  <c r="X12" i="18"/>
  <c r="W12" i="18"/>
  <c r="V12" i="18"/>
  <c r="U12" i="18"/>
  <c r="T12" i="18"/>
  <c r="S12" i="18"/>
  <c r="R12" i="18"/>
  <c r="AC11" i="18"/>
  <c r="AB11" i="18"/>
  <c r="AA11" i="18"/>
  <c r="Z11" i="18"/>
  <c r="Y11" i="18"/>
  <c r="X11" i="18"/>
  <c r="W11" i="18"/>
  <c r="V11" i="18"/>
  <c r="U11" i="18"/>
  <c r="T11" i="18"/>
  <c r="S11" i="18"/>
  <c r="R11" i="18"/>
  <c r="AC10" i="18"/>
  <c r="AB10" i="18"/>
  <c r="AA10" i="18"/>
  <c r="Z10" i="18"/>
  <c r="Y10" i="18"/>
  <c r="X10" i="18"/>
  <c r="W10" i="18"/>
  <c r="V10" i="18"/>
  <c r="U10" i="18"/>
  <c r="T10" i="18"/>
  <c r="S10" i="18"/>
  <c r="R10" i="18"/>
  <c r="AC9" i="18"/>
  <c r="AB9" i="18"/>
  <c r="AA9" i="18"/>
  <c r="Z9" i="18"/>
  <c r="Y9" i="18"/>
  <c r="X9" i="18"/>
  <c r="W9" i="18"/>
  <c r="V9" i="18"/>
  <c r="U9" i="18"/>
  <c r="T9" i="18"/>
  <c r="S9" i="18"/>
  <c r="R9" i="18"/>
  <c r="AC8" i="18"/>
  <c r="AB8" i="18"/>
  <c r="AA8" i="18"/>
  <c r="Z8" i="18"/>
  <c r="Y8" i="18"/>
  <c r="X8" i="18"/>
  <c r="W8" i="18"/>
  <c r="V8" i="18"/>
  <c r="U8" i="18"/>
  <c r="T8" i="18"/>
  <c r="S8" i="18"/>
  <c r="R8" i="18"/>
  <c r="AC7" i="18"/>
  <c r="AB7" i="18"/>
  <c r="AA7" i="18"/>
  <c r="Z7" i="18"/>
  <c r="Y7" i="18"/>
  <c r="X7" i="18"/>
  <c r="W7" i="18"/>
  <c r="V7" i="18"/>
  <c r="U7" i="18"/>
  <c r="T7" i="18"/>
  <c r="S7" i="18"/>
  <c r="R7" i="18"/>
  <c r="AC6" i="18"/>
  <c r="AB6" i="18"/>
  <c r="AA6" i="18"/>
  <c r="Z6" i="18"/>
  <c r="Y6" i="18"/>
  <c r="X6" i="18"/>
  <c r="W6" i="18"/>
  <c r="V6" i="18"/>
  <c r="U6" i="18"/>
  <c r="T6" i="18"/>
  <c r="S6" i="18"/>
  <c r="R6" i="18"/>
  <c r="AC5" i="18"/>
  <c r="AB5" i="18"/>
  <c r="AA5" i="18"/>
  <c r="Z5" i="18"/>
  <c r="Y5" i="18"/>
  <c r="X5" i="18"/>
  <c r="W5" i="18"/>
  <c r="V5" i="18"/>
  <c r="U5" i="18"/>
  <c r="T5" i="18"/>
  <c r="S5" i="18"/>
  <c r="R5" i="18"/>
  <c r="AC4" i="18"/>
  <c r="AB4" i="18"/>
  <c r="AA4" i="18"/>
  <c r="Z4" i="18"/>
  <c r="Y4" i="18"/>
  <c r="X4" i="18"/>
  <c r="W4" i="18"/>
  <c r="V4" i="18"/>
  <c r="U4" i="18"/>
  <c r="T4" i="18"/>
  <c r="S4" i="18"/>
  <c r="R4" i="18"/>
  <c r="AC3" i="18"/>
  <c r="AB3" i="18"/>
  <c r="AA3" i="18"/>
  <c r="Z3" i="18"/>
  <c r="Y3" i="18"/>
  <c r="X3" i="18"/>
  <c r="W3" i="18"/>
  <c r="V3" i="18"/>
  <c r="U3" i="18"/>
  <c r="T3" i="18"/>
  <c r="S3" i="18"/>
  <c r="R3" i="18"/>
  <c r="AC14" i="17"/>
  <c r="AB14" i="17"/>
  <c r="AA14" i="17"/>
  <c r="Z14" i="17"/>
  <c r="Y14" i="17"/>
  <c r="X14" i="17"/>
  <c r="W14" i="17"/>
  <c r="V14" i="17"/>
  <c r="U14" i="17"/>
  <c r="T14" i="17"/>
  <c r="S14" i="17"/>
  <c r="R14" i="17"/>
  <c r="AC13" i="17"/>
  <c r="AB13" i="17"/>
  <c r="AA13" i="17"/>
  <c r="Z13" i="17"/>
  <c r="Y13" i="17"/>
  <c r="X13" i="17"/>
  <c r="W13" i="17"/>
  <c r="V13" i="17"/>
  <c r="U13" i="17"/>
  <c r="T13" i="17"/>
  <c r="S13" i="17"/>
  <c r="R13" i="17"/>
  <c r="AC12" i="17"/>
  <c r="AB12" i="17"/>
  <c r="AA12" i="17"/>
  <c r="Z12" i="17"/>
  <c r="Y12" i="17"/>
  <c r="X12" i="17"/>
  <c r="W12" i="17"/>
  <c r="V12" i="17"/>
  <c r="U12" i="17"/>
  <c r="T12" i="17"/>
  <c r="S12" i="17"/>
  <c r="R12" i="17"/>
  <c r="AC11" i="17"/>
  <c r="AB11" i="17"/>
  <c r="AA11" i="17"/>
  <c r="Z11" i="17"/>
  <c r="Y11" i="17"/>
  <c r="X11" i="17"/>
  <c r="W11" i="17"/>
  <c r="V11" i="17"/>
  <c r="U11" i="17"/>
  <c r="T11" i="17"/>
  <c r="S11" i="17"/>
  <c r="R11" i="17"/>
  <c r="AC10" i="17"/>
  <c r="AB10" i="17"/>
  <c r="AA10" i="17"/>
  <c r="Z10" i="17"/>
  <c r="Y10" i="17"/>
  <c r="X10" i="17"/>
  <c r="W10" i="17"/>
  <c r="V10" i="17"/>
  <c r="U10" i="17"/>
  <c r="T10" i="17"/>
  <c r="S10" i="17"/>
  <c r="R10" i="17"/>
  <c r="AC9" i="17"/>
  <c r="AB9" i="17"/>
  <c r="AA9" i="17"/>
  <c r="Z9" i="17"/>
  <c r="Y9" i="17"/>
  <c r="X9" i="17"/>
  <c r="W9" i="17"/>
  <c r="V9" i="17"/>
  <c r="U9" i="17"/>
  <c r="T9" i="17"/>
  <c r="S9" i="17"/>
  <c r="R9" i="17"/>
  <c r="AC8" i="17"/>
  <c r="AB8" i="17"/>
  <c r="AA8" i="17"/>
  <c r="Z8" i="17"/>
  <c r="Y8" i="17"/>
  <c r="X8" i="17"/>
  <c r="W8" i="17"/>
  <c r="V8" i="17"/>
  <c r="U8" i="17"/>
  <c r="T8" i="17"/>
  <c r="S8" i="17"/>
  <c r="R8" i="17"/>
  <c r="AC7" i="17"/>
  <c r="AB7" i="17"/>
  <c r="AA7" i="17"/>
  <c r="Z7" i="17"/>
  <c r="Y7" i="17"/>
  <c r="X7" i="17"/>
  <c r="W7" i="17"/>
  <c r="V7" i="17"/>
  <c r="U7" i="17"/>
  <c r="T7" i="17"/>
  <c r="S7" i="17"/>
  <c r="R7" i="17"/>
  <c r="AC6" i="17"/>
  <c r="AB6" i="17"/>
  <c r="AA6" i="17"/>
  <c r="Z6" i="17"/>
  <c r="Y6" i="17"/>
  <c r="X6" i="17"/>
  <c r="W6" i="17"/>
  <c r="V6" i="17"/>
  <c r="U6" i="17"/>
  <c r="T6" i="17"/>
  <c r="S6" i="17"/>
  <c r="R6" i="17"/>
  <c r="AC5" i="17"/>
  <c r="AB5" i="17"/>
  <c r="AA5" i="17"/>
  <c r="Z5" i="17"/>
  <c r="Y5" i="17"/>
  <c r="X5" i="17"/>
  <c r="W5" i="17"/>
  <c r="V5" i="17"/>
  <c r="U5" i="17"/>
  <c r="T5" i="17"/>
  <c r="S5" i="17"/>
  <c r="R5" i="17"/>
  <c r="AC4" i="17"/>
  <c r="AB4" i="17"/>
  <c r="AA4" i="17"/>
  <c r="Z4" i="17"/>
  <c r="Y4" i="17"/>
  <c r="X4" i="17"/>
  <c r="W4" i="17"/>
  <c r="V4" i="17"/>
  <c r="U4" i="17"/>
  <c r="T4" i="17"/>
  <c r="S4" i="17"/>
  <c r="R4" i="17"/>
  <c r="AC3" i="17"/>
  <c r="AB3" i="17"/>
  <c r="AA3" i="17"/>
  <c r="Z3" i="17"/>
  <c r="Y3" i="17"/>
  <c r="X3" i="17"/>
  <c r="W3" i="17"/>
  <c r="V3" i="17"/>
  <c r="U3" i="17"/>
  <c r="T3" i="17"/>
  <c r="S3" i="17"/>
  <c r="R3" i="17"/>
  <c r="AC14" i="16"/>
  <c r="AB14" i="16"/>
  <c r="AA14" i="16"/>
  <c r="Z14" i="16"/>
  <c r="Y14" i="16"/>
  <c r="X14" i="16"/>
  <c r="W14" i="16"/>
  <c r="V14" i="16"/>
  <c r="U14" i="16"/>
  <c r="T14" i="16"/>
  <c r="S14" i="16"/>
  <c r="R14" i="16"/>
  <c r="AC13" i="16"/>
  <c r="AB13" i="16"/>
  <c r="AA13" i="16"/>
  <c r="Z13" i="16"/>
  <c r="Y13" i="16"/>
  <c r="X13" i="16"/>
  <c r="W13" i="16"/>
  <c r="V13" i="16"/>
  <c r="U13" i="16"/>
  <c r="T13" i="16"/>
  <c r="S13" i="16"/>
  <c r="R13" i="16"/>
  <c r="AC12" i="16"/>
  <c r="AB12" i="16"/>
  <c r="AA12" i="16"/>
  <c r="Z12" i="16"/>
  <c r="Y12" i="16"/>
  <c r="X12" i="16"/>
  <c r="W12" i="16"/>
  <c r="V12" i="16"/>
  <c r="U12" i="16"/>
  <c r="T12" i="16"/>
  <c r="S12" i="16"/>
  <c r="R12" i="16"/>
  <c r="AC11" i="16"/>
  <c r="AB11" i="16"/>
  <c r="AA11" i="16"/>
  <c r="Z11" i="16"/>
  <c r="Y11" i="16"/>
  <c r="X11" i="16"/>
  <c r="W11" i="16"/>
  <c r="V11" i="16"/>
  <c r="U11" i="16"/>
  <c r="T11" i="16"/>
  <c r="S11" i="16"/>
  <c r="R11" i="16"/>
  <c r="AC10" i="16"/>
  <c r="AB10" i="16"/>
  <c r="AA10" i="16"/>
  <c r="Z10" i="16"/>
  <c r="Y10" i="16"/>
  <c r="X10" i="16"/>
  <c r="W10" i="16"/>
  <c r="V10" i="16"/>
  <c r="U10" i="16"/>
  <c r="T10" i="16"/>
  <c r="S10" i="16"/>
  <c r="R10" i="16"/>
  <c r="AC9" i="16"/>
  <c r="AB9" i="16"/>
  <c r="AA9" i="16"/>
  <c r="Z9" i="16"/>
  <c r="Y9" i="16"/>
  <c r="X9" i="16"/>
  <c r="W9" i="16"/>
  <c r="V9" i="16"/>
  <c r="U9" i="16"/>
  <c r="T9" i="16"/>
  <c r="S9" i="16"/>
  <c r="R9" i="16"/>
  <c r="AC8" i="16"/>
  <c r="AB8" i="16"/>
  <c r="AA8" i="16"/>
  <c r="Z8" i="16"/>
  <c r="Y8" i="16"/>
  <c r="X8" i="16"/>
  <c r="W8" i="16"/>
  <c r="V8" i="16"/>
  <c r="U8" i="16"/>
  <c r="T8" i="16"/>
  <c r="S8" i="16"/>
  <c r="R8" i="16"/>
  <c r="AC7" i="16"/>
  <c r="AB7" i="16"/>
  <c r="AA7" i="16"/>
  <c r="Z7" i="16"/>
  <c r="Y7" i="16"/>
  <c r="X7" i="16"/>
  <c r="W7" i="16"/>
  <c r="V7" i="16"/>
  <c r="U7" i="16"/>
  <c r="T7" i="16"/>
  <c r="S7" i="16"/>
  <c r="R7" i="16"/>
  <c r="AC6" i="16"/>
  <c r="AB6" i="16"/>
  <c r="AA6" i="16"/>
  <c r="Z6" i="16"/>
  <c r="Y6" i="16"/>
  <c r="X6" i="16"/>
  <c r="W6" i="16"/>
  <c r="V6" i="16"/>
  <c r="U6" i="16"/>
  <c r="T6" i="16"/>
  <c r="S6" i="16"/>
  <c r="R6" i="16"/>
  <c r="AC5" i="16"/>
  <c r="AB5" i="16"/>
  <c r="AA5" i="16"/>
  <c r="Z5" i="16"/>
  <c r="Y5" i="16"/>
  <c r="X5" i="16"/>
  <c r="W5" i="16"/>
  <c r="V5" i="16"/>
  <c r="U5" i="16"/>
  <c r="T5" i="16"/>
  <c r="S5" i="16"/>
  <c r="R5" i="16"/>
  <c r="AC4" i="16"/>
  <c r="AB4" i="16"/>
  <c r="AA4" i="16"/>
  <c r="Z4" i="16"/>
  <c r="Y4" i="16"/>
  <c r="X4" i="16"/>
  <c r="W4" i="16"/>
  <c r="V4" i="16"/>
  <c r="U4" i="16"/>
  <c r="T4" i="16"/>
  <c r="S4" i="16"/>
  <c r="R4" i="16"/>
  <c r="AC3" i="16"/>
  <c r="AB3" i="16"/>
  <c r="AA3" i="16"/>
  <c r="Z3" i="16"/>
  <c r="Y3" i="16"/>
  <c r="X3" i="16"/>
  <c r="W3" i="16"/>
  <c r="V3" i="16"/>
  <c r="U3" i="16"/>
  <c r="T3" i="16"/>
  <c r="S3" i="16"/>
  <c r="R3" i="16"/>
  <c r="AC14" i="15"/>
  <c r="AB14" i="15"/>
  <c r="AA14" i="15"/>
  <c r="Z14" i="15"/>
  <c r="Y14" i="15"/>
  <c r="X14" i="15"/>
  <c r="W14" i="15"/>
  <c r="V14" i="15"/>
  <c r="U14" i="15"/>
  <c r="T14" i="15"/>
  <c r="S14" i="15"/>
  <c r="R14" i="15"/>
  <c r="AC13" i="15"/>
  <c r="AB13" i="15"/>
  <c r="AA13" i="15"/>
  <c r="Z13" i="15"/>
  <c r="Y13" i="15"/>
  <c r="X13" i="15"/>
  <c r="W13" i="15"/>
  <c r="V13" i="15"/>
  <c r="U13" i="15"/>
  <c r="T13" i="15"/>
  <c r="S13" i="15"/>
  <c r="R13" i="15"/>
  <c r="AC12" i="15"/>
  <c r="AB12" i="15"/>
  <c r="AA12" i="15"/>
  <c r="Z12" i="15"/>
  <c r="Y12" i="15"/>
  <c r="X12" i="15"/>
  <c r="W12" i="15"/>
  <c r="V12" i="15"/>
  <c r="U12" i="15"/>
  <c r="T12" i="15"/>
  <c r="S12" i="15"/>
  <c r="R12" i="15"/>
  <c r="AC11" i="15"/>
  <c r="AB11" i="15"/>
  <c r="AA11" i="15"/>
  <c r="Z11" i="15"/>
  <c r="Y11" i="15"/>
  <c r="X11" i="15"/>
  <c r="W11" i="15"/>
  <c r="V11" i="15"/>
  <c r="U11" i="15"/>
  <c r="T11" i="15"/>
  <c r="S11" i="15"/>
  <c r="R11" i="15"/>
  <c r="AC10" i="15"/>
  <c r="AB10" i="15"/>
  <c r="AA10" i="15"/>
  <c r="Z10" i="15"/>
  <c r="Y10" i="15"/>
  <c r="X10" i="15"/>
  <c r="W10" i="15"/>
  <c r="V10" i="15"/>
  <c r="U10" i="15"/>
  <c r="T10" i="15"/>
  <c r="S10" i="15"/>
  <c r="R10" i="15"/>
  <c r="AC9" i="15"/>
  <c r="AB9" i="15"/>
  <c r="AA9" i="15"/>
  <c r="Z9" i="15"/>
  <c r="Y9" i="15"/>
  <c r="X9" i="15"/>
  <c r="W9" i="15"/>
  <c r="V9" i="15"/>
  <c r="U9" i="15"/>
  <c r="T9" i="15"/>
  <c r="S9" i="15"/>
  <c r="R9" i="15"/>
  <c r="AC8" i="15"/>
  <c r="AB8" i="15"/>
  <c r="AA8" i="15"/>
  <c r="Z8" i="15"/>
  <c r="Y8" i="15"/>
  <c r="X8" i="15"/>
  <c r="W8" i="15"/>
  <c r="V8" i="15"/>
  <c r="U8" i="15"/>
  <c r="T8" i="15"/>
  <c r="S8" i="15"/>
  <c r="R8" i="15"/>
  <c r="AC7" i="15"/>
  <c r="AB7" i="15"/>
  <c r="AA7" i="15"/>
  <c r="Z7" i="15"/>
  <c r="Y7" i="15"/>
  <c r="X7" i="15"/>
  <c r="W7" i="15"/>
  <c r="V7" i="15"/>
  <c r="U7" i="15"/>
  <c r="T7" i="15"/>
  <c r="S7" i="15"/>
  <c r="R7" i="15"/>
  <c r="AC6" i="15"/>
  <c r="AB6" i="15"/>
  <c r="AA6" i="15"/>
  <c r="Z6" i="15"/>
  <c r="Y6" i="15"/>
  <c r="X6" i="15"/>
  <c r="W6" i="15"/>
  <c r="V6" i="15"/>
  <c r="U6" i="15"/>
  <c r="T6" i="15"/>
  <c r="S6" i="15"/>
  <c r="R6" i="15"/>
  <c r="AC5" i="15"/>
  <c r="AB5" i="15"/>
  <c r="AA5" i="15"/>
  <c r="Z5" i="15"/>
  <c r="Y5" i="15"/>
  <c r="X5" i="15"/>
  <c r="W5" i="15"/>
  <c r="V5" i="15"/>
  <c r="U5" i="15"/>
  <c r="T5" i="15"/>
  <c r="S5" i="15"/>
  <c r="R5" i="15"/>
  <c r="AC4" i="15"/>
  <c r="AB4" i="15"/>
  <c r="AA4" i="15"/>
  <c r="Z4" i="15"/>
  <c r="Y4" i="15"/>
  <c r="X4" i="15"/>
  <c r="W4" i="15"/>
  <c r="V4" i="15"/>
  <c r="U4" i="15"/>
  <c r="T4" i="15"/>
  <c r="S4" i="15"/>
  <c r="R4" i="15"/>
  <c r="AC3" i="15"/>
  <c r="AB3" i="15"/>
  <c r="AA3" i="15"/>
  <c r="Z3" i="15"/>
  <c r="Y3" i="15"/>
  <c r="X3" i="15"/>
  <c r="W3" i="15"/>
  <c r="V3" i="15"/>
  <c r="U3" i="15"/>
  <c r="T3" i="15"/>
  <c r="S3" i="15"/>
  <c r="R3" i="15"/>
  <c r="AC14" i="14"/>
  <c r="AB14" i="14"/>
  <c r="AA14" i="14"/>
  <c r="Z14" i="14"/>
  <c r="Y14" i="14"/>
  <c r="X14" i="14"/>
  <c r="W14" i="14"/>
  <c r="V14" i="14"/>
  <c r="U14" i="14"/>
  <c r="T14" i="14"/>
  <c r="S14" i="14"/>
  <c r="R14" i="14"/>
  <c r="AC13" i="14"/>
  <c r="AB13" i="14"/>
  <c r="AA13" i="14"/>
  <c r="Z13" i="14"/>
  <c r="Y13" i="14"/>
  <c r="X13" i="14"/>
  <c r="W13" i="14"/>
  <c r="V13" i="14"/>
  <c r="U13" i="14"/>
  <c r="T13" i="14"/>
  <c r="S13" i="14"/>
  <c r="R13" i="14"/>
  <c r="AC12" i="14"/>
  <c r="AB12" i="14"/>
  <c r="AA12" i="14"/>
  <c r="Z12" i="14"/>
  <c r="Y12" i="14"/>
  <c r="X12" i="14"/>
  <c r="W12" i="14"/>
  <c r="V12" i="14"/>
  <c r="U12" i="14"/>
  <c r="T12" i="14"/>
  <c r="S12" i="14"/>
  <c r="R12" i="14"/>
  <c r="AC11" i="14"/>
  <c r="AB11" i="14"/>
  <c r="AA11" i="14"/>
  <c r="Z11" i="14"/>
  <c r="Y11" i="14"/>
  <c r="X11" i="14"/>
  <c r="W11" i="14"/>
  <c r="V11" i="14"/>
  <c r="U11" i="14"/>
  <c r="T11" i="14"/>
  <c r="S11" i="14"/>
  <c r="R11" i="14"/>
  <c r="AC10" i="14"/>
  <c r="AB10" i="14"/>
  <c r="AA10" i="14"/>
  <c r="Z10" i="14"/>
  <c r="Y10" i="14"/>
  <c r="X10" i="14"/>
  <c r="W10" i="14"/>
  <c r="V10" i="14"/>
  <c r="U10" i="14"/>
  <c r="T10" i="14"/>
  <c r="S10" i="14"/>
  <c r="R10" i="14"/>
  <c r="AC9" i="14"/>
  <c r="AB9" i="14"/>
  <c r="AA9" i="14"/>
  <c r="Z9" i="14"/>
  <c r="Y9" i="14"/>
  <c r="X9" i="14"/>
  <c r="W9" i="14"/>
  <c r="V9" i="14"/>
  <c r="U9" i="14"/>
  <c r="T9" i="14"/>
  <c r="S9" i="14"/>
  <c r="R9" i="14"/>
  <c r="AC8" i="14"/>
  <c r="AB8" i="14"/>
  <c r="AA8" i="14"/>
  <c r="Z8" i="14"/>
  <c r="Y8" i="14"/>
  <c r="X8" i="14"/>
  <c r="W8" i="14"/>
  <c r="V8" i="14"/>
  <c r="U8" i="14"/>
  <c r="T8" i="14"/>
  <c r="S8" i="14"/>
  <c r="R8" i="14"/>
  <c r="AC7" i="14"/>
  <c r="AB7" i="14"/>
  <c r="AA7" i="14"/>
  <c r="Z7" i="14"/>
  <c r="Y7" i="14"/>
  <c r="X7" i="14"/>
  <c r="W7" i="14"/>
  <c r="V7" i="14"/>
  <c r="U7" i="14"/>
  <c r="T7" i="14"/>
  <c r="S7" i="14"/>
  <c r="R7" i="14"/>
  <c r="AC6" i="14"/>
  <c r="AB6" i="14"/>
  <c r="AA6" i="14"/>
  <c r="Z6" i="14"/>
  <c r="Y6" i="14"/>
  <c r="X6" i="14"/>
  <c r="W6" i="14"/>
  <c r="V6" i="14"/>
  <c r="U6" i="14"/>
  <c r="T6" i="14"/>
  <c r="S6" i="14"/>
  <c r="R6" i="14"/>
  <c r="AC5" i="14"/>
  <c r="AB5" i="14"/>
  <c r="AA5" i="14"/>
  <c r="Z5" i="14"/>
  <c r="Y5" i="14"/>
  <c r="X5" i="14"/>
  <c r="W5" i="14"/>
  <c r="V5" i="14"/>
  <c r="U5" i="14"/>
  <c r="T5" i="14"/>
  <c r="S5" i="14"/>
  <c r="R5" i="14"/>
  <c r="AC4" i="14"/>
  <c r="AB4" i="14"/>
  <c r="AA4" i="14"/>
  <c r="Z4" i="14"/>
  <c r="Y4" i="14"/>
  <c r="X4" i="14"/>
  <c r="W4" i="14"/>
  <c r="V4" i="14"/>
  <c r="U4" i="14"/>
  <c r="T4" i="14"/>
  <c r="S4" i="14"/>
  <c r="R4" i="14"/>
  <c r="AC3" i="14"/>
  <c r="AB3" i="14"/>
  <c r="AA3" i="14"/>
  <c r="Z3" i="14"/>
  <c r="Y3" i="14"/>
  <c r="X3" i="14"/>
  <c r="W3" i="14"/>
  <c r="V3" i="14"/>
  <c r="U3" i="14"/>
  <c r="T3" i="14"/>
  <c r="S3" i="14"/>
  <c r="R3" i="14"/>
  <c r="AC14" i="13"/>
  <c r="AB14" i="13"/>
  <c r="AA14" i="13"/>
  <c r="Z14" i="13"/>
  <c r="Y14" i="13"/>
  <c r="X14" i="13"/>
  <c r="W14" i="13"/>
  <c r="V14" i="13"/>
  <c r="U14" i="13"/>
  <c r="T14" i="13"/>
  <c r="S14" i="13"/>
  <c r="R14" i="13"/>
  <c r="AC13" i="13"/>
  <c r="AB13" i="13"/>
  <c r="AA13" i="13"/>
  <c r="Z13" i="13"/>
  <c r="Y13" i="13"/>
  <c r="X13" i="13"/>
  <c r="W13" i="13"/>
  <c r="V13" i="13"/>
  <c r="U13" i="13"/>
  <c r="T13" i="13"/>
  <c r="S13" i="13"/>
  <c r="R13" i="13"/>
  <c r="AC12" i="13"/>
  <c r="AB12" i="13"/>
  <c r="AA12" i="13"/>
  <c r="Z12" i="13"/>
  <c r="Y12" i="13"/>
  <c r="X12" i="13"/>
  <c r="W12" i="13"/>
  <c r="V12" i="13"/>
  <c r="U12" i="13"/>
  <c r="T12" i="13"/>
  <c r="S12" i="13"/>
  <c r="R12" i="13"/>
  <c r="AC11" i="13"/>
  <c r="AB11" i="13"/>
  <c r="AA11" i="13"/>
  <c r="Z11" i="13"/>
  <c r="Y11" i="13"/>
  <c r="X11" i="13"/>
  <c r="W11" i="13"/>
  <c r="V11" i="13"/>
  <c r="U11" i="13"/>
  <c r="T11" i="13"/>
  <c r="S11" i="13"/>
  <c r="R11" i="13"/>
  <c r="AC10" i="13"/>
  <c r="AB10" i="13"/>
  <c r="AA10" i="13"/>
  <c r="Z10" i="13"/>
  <c r="Y10" i="13"/>
  <c r="X10" i="13"/>
  <c r="W10" i="13"/>
  <c r="V10" i="13"/>
  <c r="U10" i="13"/>
  <c r="T10" i="13"/>
  <c r="S10" i="13"/>
  <c r="R10" i="13"/>
  <c r="AC9" i="13"/>
  <c r="AB9" i="13"/>
  <c r="AA9" i="13"/>
  <c r="Z9" i="13"/>
  <c r="Y9" i="13"/>
  <c r="X9" i="13"/>
  <c r="W9" i="13"/>
  <c r="V9" i="13"/>
  <c r="U9" i="13"/>
  <c r="T9" i="13"/>
  <c r="S9" i="13"/>
  <c r="R9" i="13"/>
  <c r="AC8" i="13"/>
  <c r="AB8" i="13"/>
  <c r="AA8" i="13"/>
  <c r="Z8" i="13"/>
  <c r="Y8" i="13"/>
  <c r="X8" i="13"/>
  <c r="W8" i="13"/>
  <c r="V8" i="13"/>
  <c r="U8" i="13"/>
  <c r="T8" i="13"/>
  <c r="S8" i="13"/>
  <c r="R8" i="13"/>
  <c r="AC7" i="13"/>
  <c r="AB7" i="13"/>
  <c r="AA7" i="13"/>
  <c r="Z7" i="13"/>
  <c r="Y7" i="13"/>
  <c r="X7" i="13"/>
  <c r="W7" i="13"/>
  <c r="V7" i="13"/>
  <c r="U7" i="13"/>
  <c r="T7" i="13"/>
  <c r="S7" i="13"/>
  <c r="R7" i="13"/>
  <c r="AC6" i="13"/>
  <c r="AB6" i="13"/>
  <c r="AA6" i="13"/>
  <c r="Z6" i="13"/>
  <c r="Y6" i="13"/>
  <c r="X6" i="13"/>
  <c r="W6" i="13"/>
  <c r="V6" i="13"/>
  <c r="U6" i="13"/>
  <c r="T6" i="13"/>
  <c r="S6" i="13"/>
  <c r="R6" i="13"/>
  <c r="AC5" i="13"/>
  <c r="AB5" i="13"/>
  <c r="AA5" i="13"/>
  <c r="Z5" i="13"/>
  <c r="Y5" i="13"/>
  <c r="X5" i="13"/>
  <c r="W5" i="13"/>
  <c r="V5" i="13"/>
  <c r="U5" i="13"/>
  <c r="T5" i="13"/>
  <c r="S5" i="13"/>
  <c r="R5" i="13"/>
  <c r="AC4" i="13"/>
  <c r="AB4" i="13"/>
  <c r="AA4" i="13"/>
  <c r="Z4" i="13"/>
  <c r="Y4" i="13"/>
  <c r="X4" i="13"/>
  <c r="W4" i="13"/>
  <c r="V4" i="13"/>
  <c r="U4" i="13"/>
  <c r="T4" i="13"/>
  <c r="S4" i="13"/>
  <c r="R4" i="13"/>
  <c r="AC3" i="13"/>
  <c r="AB3" i="13"/>
  <c r="AA3" i="13"/>
  <c r="Z3" i="13"/>
  <c r="Y3" i="13"/>
  <c r="X3" i="13"/>
  <c r="W3" i="13"/>
  <c r="V3" i="13"/>
  <c r="U3" i="13"/>
  <c r="T3" i="13"/>
  <c r="S3" i="13"/>
  <c r="R3" i="13"/>
  <c r="AC14" i="12"/>
  <c r="AB14" i="12"/>
  <c r="AA14" i="12"/>
  <c r="Z14" i="12"/>
  <c r="Y14" i="12"/>
  <c r="X14" i="12"/>
  <c r="W14" i="12"/>
  <c r="V14" i="12"/>
  <c r="U14" i="12"/>
  <c r="T14" i="12"/>
  <c r="S14" i="12"/>
  <c r="R14" i="12"/>
  <c r="AC13" i="12"/>
  <c r="AB13" i="12"/>
  <c r="AA13" i="12"/>
  <c r="Z13" i="12"/>
  <c r="Y13" i="12"/>
  <c r="X13" i="12"/>
  <c r="W13" i="12"/>
  <c r="V13" i="12"/>
  <c r="U13" i="12"/>
  <c r="T13" i="12"/>
  <c r="S13" i="12"/>
  <c r="R13" i="12"/>
  <c r="AC12" i="12"/>
  <c r="AB12" i="12"/>
  <c r="AA12" i="12"/>
  <c r="Z12" i="12"/>
  <c r="Y12" i="12"/>
  <c r="X12" i="12"/>
  <c r="W12" i="12"/>
  <c r="V12" i="12"/>
  <c r="U12" i="12"/>
  <c r="T12" i="12"/>
  <c r="S12" i="12"/>
  <c r="R12" i="12"/>
  <c r="AC11" i="12"/>
  <c r="AB11" i="12"/>
  <c r="AA11" i="12"/>
  <c r="Z11" i="12"/>
  <c r="Y11" i="12"/>
  <c r="X11" i="12"/>
  <c r="W11" i="12"/>
  <c r="V11" i="12"/>
  <c r="U11" i="12"/>
  <c r="T11" i="12"/>
  <c r="S11" i="12"/>
  <c r="R11" i="12"/>
  <c r="AC10" i="12"/>
  <c r="AB10" i="12"/>
  <c r="AA10" i="12"/>
  <c r="Z10" i="12"/>
  <c r="Y10" i="12"/>
  <c r="X10" i="12"/>
  <c r="W10" i="12"/>
  <c r="V10" i="12"/>
  <c r="U10" i="12"/>
  <c r="T10" i="12"/>
  <c r="S10" i="12"/>
  <c r="R10" i="12"/>
  <c r="AC9" i="12"/>
  <c r="AB9" i="12"/>
  <c r="AA9" i="12"/>
  <c r="Z9" i="12"/>
  <c r="Y9" i="12"/>
  <c r="X9" i="12"/>
  <c r="W9" i="12"/>
  <c r="V9" i="12"/>
  <c r="U9" i="12"/>
  <c r="T9" i="12"/>
  <c r="S9" i="12"/>
  <c r="R9" i="12"/>
  <c r="AC8" i="12"/>
  <c r="AB8" i="12"/>
  <c r="AA8" i="12"/>
  <c r="Z8" i="12"/>
  <c r="Y8" i="12"/>
  <c r="X8" i="12"/>
  <c r="W8" i="12"/>
  <c r="V8" i="12"/>
  <c r="U8" i="12"/>
  <c r="T8" i="12"/>
  <c r="S8" i="12"/>
  <c r="R8" i="12"/>
  <c r="AC7" i="12"/>
  <c r="AB7" i="12"/>
  <c r="AA7" i="12"/>
  <c r="Z7" i="12"/>
  <c r="Y7" i="12"/>
  <c r="X7" i="12"/>
  <c r="W7" i="12"/>
  <c r="V7" i="12"/>
  <c r="U7" i="12"/>
  <c r="T7" i="12"/>
  <c r="S7" i="12"/>
  <c r="R7" i="12"/>
  <c r="AC6" i="12"/>
  <c r="AB6" i="12"/>
  <c r="AA6" i="12"/>
  <c r="Z6" i="12"/>
  <c r="Y6" i="12"/>
  <c r="X6" i="12"/>
  <c r="W6" i="12"/>
  <c r="V6" i="12"/>
  <c r="U6" i="12"/>
  <c r="T6" i="12"/>
  <c r="S6" i="12"/>
  <c r="R6" i="12"/>
  <c r="AC5" i="12"/>
  <c r="AB5" i="12"/>
  <c r="AA5" i="12"/>
  <c r="Z5" i="12"/>
  <c r="Y5" i="12"/>
  <c r="X5" i="12"/>
  <c r="W5" i="12"/>
  <c r="V5" i="12"/>
  <c r="U5" i="12"/>
  <c r="T5" i="12"/>
  <c r="S5" i="12"/>
  <c r="R5" i="12"/>
  <c r="AC4" i="12"/>
  <c r="AB4" i="12"/>
  <c r="AA4" i="12"/>
  <c r="Z4" i="12"/>
  <c r="Y4" i="12"/>
  <c r="X4" i="12"/>
  <c r="W4" i="12"/>
  <c r="V4" i="12"/>
  <c r="U4" i="12"/>
  <c r="T4" i="12"/>
  <c r="S4" i="12"/>
  <c r="R4" i="12"/>
  <c r="AC3" i="12"/>
  <c r="AB3" i="12"/>
  <c r="AA3" i="12"/>
  <c r="Z3" i="12"/>
  <c r="Y3" i="12"/>
  <c r="X3" i="12"/>
  <c r="W3" i="12"/>
  <c r="V3" i="12"/>
  <c r="U3" i="12"/>
  <c r="T3" i="12"/>
  <c r="S3" i="12"/>
  <c r="R3" i="12"/>
  <c r="F4" i="4"/>
  <c r="C17" i="11" l="1"/>
  <c r="D4" i="12"/>
  <c r="P10" i="12" s="1"/>
  <c r="D4" i="18"/>
  <c r="N4" i="18" s="1"/>
  <c r="N21" i="18" s="1"/>
  <c r="D4" i="11"/>
  <c r="Q8" i="11" s="1"/>
  <c r="C18" i="14"/>
  <c r="D4" i="13"/>
  <c r="O7" i="13" s="1"/>
  <c r="C15" i="16"/>
  <c r="C15" i="15"/>
  <c r="D4" i="15"/>
  <c r="O6" i="15" s="1"/>
  <c r="C17" i="18"/>
  <c r="C16" i="16"/>
  <c r="C17" i="16"/>
  <c r="D5" i="11"/>
  <c r="C17" i="13"/>
  <c r="D5" i="13"/>
  <c r="D5" i="17"/>
  <c r="C16" i="15"/>
  <c r="D5" i="16"/>
  <c r="C18" i="11"/>
  <c r="C15" i="12"/>
  <c r="C15" i="13"/>
  <c r="C15" i="14"/>
  <c r="C17" i="15"/>
  <c r="C16" i="12"/>
  <c r="C16" i="13"/>
  <c r="D5" i="15"/>
  <c r="J18" i="4"/>
  <c r="K18" i="4"/>
  <c r="K17" i="4"/>
  <c r="D7" i="16" s="1"/>
  <c r="G7" i="16" s="1"/>
  <c r="J17" i="4"/>
  <c r="K16" i="4"/>
  <c r="J12" i="4"/>
  <c r="D6" i="11" s="1"/>
  <c r="K19" i="4"/>
  <c r="D7" i="17" s="1"/>
  <c r="G7" i="17" s="1"/>
  <c r="D7" i="11"/>
  <c r="G7" i="11" s="1"/>
  <c r="D6" i="18"/>
  <c r="C15" i="18"/>
  <c r="C16" i="18"/>
  <c r="C18" i="18"/>
  <c r="C17" i="17"/>
  <c r="D6" i="17"/>
  <c r="C16" i="17"/>
  <c r="C15" i="17"/>
  <c r="D4" i="17"/>
  <c r="P8" i="17" s="1"/>
  <c r="C16" i="14"/>
  <c r="D4" i="14"/>
  <c r="O7" i="14" s="1"/>
  <c r="D7" i="14"/>
  <c r="G7" i="14" s="1"/>
  <c r="D4" i="16"/>
  <c r="N8" i="16" s="1"/>
  <c r="N25" i="16" s="1"/>
  <c r="C17" i="14"/>
  <c r="P8" i="11" l="1"/>
  <c r="Q25" i="11" s="1"/>
  <c r="P6" i="15"/>
  <c r="P23" i="15" s="1"/>
  <c r="O13" i="15"/>
  <c r="N7" i="15"/>
  <c r="N24" i="15" s="1"/>
  <c r="P4" i="15"/>
  <c r="O14" i="13"/>
  <c r="O12" i="11"/>
  <c r="P5" i="15"/>
  <c r="O9" i="13"/>
  <c r="N11" i="15"/>
  <c r="Q4" i="15"/>
  <c r="Q10" i="13"/>
  <c r="Q7" i="11"/>
  <c r="P7" i="11"/>
  <c r="Q12" i="11"/>
  <c r="N11" i="11"/>
  <c r="N28" i="11" s="1"/>
  <c r="N6" i="11"/>
  <c r="N23" i="11" s="1"/>
  <c r="O3" i="11"/>
  <c r="N9" i="11"/>
  <c r="N26" i="11" s="1"/>
  <c r="O6" i="11"/>
  <c r="O8" i="11"/>
  <c r="O11" i="11"/>
  <c r="N3" i="11"/>
  <c r="N20" i="11" s="1"/>
  <c r="N8" i="11"/>
  <c r="N25" i="11" s="1"/>
  <c r="N12" i="11"/>
  <c r="N29" i="11" s="1"/>
  <c r="O10" i="11"/>
  <c r="O4" i="11"/>
  <c r="P14" i="11"/>
  <c r="P10" i="11"/>
  <c r="P3" i="11"/>
  <c r="P9" i="11"/>
  <c r="Q6" i="11"/>
  <c r="P11" i="11"/>
  <c r="O7" i="11"/>
  <c r="Q14" i="11"/>
  <c r="N4" i="11"/>
  <c r="N21" i="11" s="1"/>
  <c r="N5" i="11"/>
  <c r="N22" i="11" s="1"/>
  <c r="N7" i="11"/>
  <c r="N14" i="11"/>
  <c r="N31" i="11" s="1"/>
  <c r="P12" i="11"/>
  <c r="Q9" i="11"/>
  <c r="O9" i="11"/>
  <c r="O14" i="11"/>
  <c r="N10" i="11"/>
  <c r="N27" i="11" s="1"/>
  <c r="N13" i="11"/>
  <c r="N30" i="11" s="1"/>
  <c r="P4" i="11"/>
  <c r="Q13" i="11"/>
  <c r="P9" i="18"/>
  <c r="P5" i="11"/>
  <c r="Q11" i="11"/>
  <c r="Q10" i="11"/>
  <c r="O7" i="12"/>
  <c r="O13" i="11"/>
  <c r="O30" i="11" s="1"/>
  <c r="Q4" i="11"/>
  <c r="Q21" i="11" s="1"/>
  <c r="P13" i="11"/>
  <c r="Q5" i="11"/>
  <c r="Q3" i="11"/>
  <c r="N4" i="13"/>
  <c r="N21" i="13" s="1"/>
  <c r="O11" i="18"/>
  <c r="O10" i="18"/>
  <c r="P6" i="11"/>
  <c r="O5" i="11"/>
  <c r="N9" i="12"/>
  <c r="N26" i="12" s="1"/>
  <c r="N5" i="15"/>
  <c r="N22" i="15" s="1"/>
  <c r="O14" i="15"/>
  <c r="O11" i="15"/>
  <c r="O28" i="15" s="1"/>
  <c r="O8" i="15"/>
  <c r="Q6" i="15"/>
  <c r="P10" i="15"/>
  <c r="O7" i="15"/>
  <c r="Q13" i="18"/>
  <c r="O12" i="18"/>
  <c r="Q14" i="15"/>
  <c r="P7" i="15"/>
  <c r="P8" i="15"/>
  <c r="P25" i="15" s="1"/>
  <c r="N13" i="15"/>
  <c r="N30" i="15" s="1"/>
  <c r="P12" i="15"/>
  <c r="P13" i="12"/>
  <c r="N9" i="15"/>
  <c r="N26" i="15" s="1"/>
  <c r="N10" i="15"/>
  <c r="N27" i="15" s="1"/>
  <c r="Q3" i="12"/>
  <c r="O10" i="15"/>
  <c r="Q7" i="18"/>
  <c r="Q11" i="18"/>
  <c r="Q6" i="18"/>
  <c r="N3" i="18"/>
  <c r="N20" i="18" s="1"/>
  <c r="N6" i="18"/>
  <c r="N23" i="18" s="1"/>
  <c r="N7" i="18"/>
  <c r="N24" i="18" s="1"/>
  <c r="O13" i="18"/>
  <c r="P12" i="18"/>
  <c r="N14" i="18"/>
  <c r="N31" i="18" s="1"/>
  <c r="P14" i="18"/>
  <c r="P11" i="18"/>
  <c r="P5" i="18"/>
  <c r="P6" i="18"/>
  <c r="P8" i="18"/>
  <c r="Q5" i="18"/>
  <c r="Q9" i="13"/>
  <c r="P7" i="13"/>
  <c r="P24" i="13" s="1"/>
  <c r="P7" i="12"/>
  <c r="P24" i="12" s="1"/>
  <c r="O10" i="12"/>
  <c r="P27" i="12" s="1"/>
  <c r="Q12" i="12"/>
  <c r="Q5" i="13"/>
  <c r="Q5" i="12"/>
  <c r="N12" i="12"/>
  <c r="N29" i="12" s="1"/>
  <c r="Q14" i="12"/>
  <c r="N3" i="13"/>
  <c r="N20" i="13" s="1"/>
  <c r="P5" i="12"/>
  <c r="P13" i="13"/>
  <c r="N14" i="13"/>
  <c r="N31" i="13" s="1"/>
  <c r="O11" i="13"/>
  <c r="Q4" i="12"/>
  <c r="O3" i="18"/>
  <c r="P7" i="18"/>
  <c r="N13" i="18"/>
  <c r="N30" i="18" s="1"/>
  <c r="O5" i="18"/>
  <c r="N5" i="18"/>
  <c r="N22" i="18" s="1"/>
  <c r="N4" i="15"/>
  <c r="N21" i="15" s="1"/>
  <c r="N3" i="15"/>
  <c r="N20" i="15" s="1"/>
  <c r="O3" i="15"/>
  <c r="P9" i="15"/>
  <c r="Q10" i="15"/>
  <c r="N12" i="15"/>
  <c r="N29" i="15" s="1"/>
  <c r="O14" i="18"/>
  <c r="P3" i="18"/>
  <c r="O4" i="18"/>
  <c r="O21" i="18" s="1"/>
  <c r="Q10" i="18"/>
  <c r="Q4" i="18"/>
  <c r="Q12" i="15"/>
  <c r="P13" i="15"/>
  <c r="Q3" i="15"/>
  <c r="Q13" i="15"/>
  <c r="Q11" i="15"/>
  <c r="P4" i="18"/>
  <c r="P21" i="18" s="1"/>
  <c r="Q12" i="18"/>
  <c r="P11" i="15"/>
  <c r="N10" i="18"/>
  <c r="N27" i="18" s="1"/>
  <c r="P10" i="18"/>
  <c r="O9" i="15"/>
  <c r="O8" i="18"/>
  <c r="N9" i="18"/>
  <c r="N26" i="18" s="1"/>
  <c r="O6" i="18"/>
  <c r="N11" i="18"/>
  <c r="N28" i="18" s="1"/>
  <c r="P13" i="18"/>
  <c r="O4" i="15"/>
  <c r="P21" i="15" s="1"/>
  <c r="N14" i="15"/>
  <c r="N31" i="15" s="1"/>
  <c r="P14" i="15"/>
  <c r="Q7" i="15"/>
  <c r="N8" i="15"/>
  <c r="N25" i="15" s="1"/>
  <c r="Q8" i="15"/>
  <c r="Q3" i="18"/>
  <c r="O7" i="18"/>
  <c r="N12" i="18"/>
  <c r="N29" i="18" s="1"/>
  <c r="N8" i="18"/>
  <c r="N25" i="18" s="1"/>
  <c r="Q14" i="18"/>
  <c r="Q8" i="18"/>
  <c r="Q9" i="15"/>
  <c r="N6" i="15"/>
  <c r="N23" i="15" s="1"/>
  <c r="O5" i="15"/>
  <c r="Q5" i="15"/>
  <c r="O12" i="15"/>
  <c r="O9" i="18"/>
  <c r="Q9" i="18"/>
  <c r="N7" i="12"/>
  <c r="N24" i="12" s="1"/>
  <c r="P9" i="12"/>
  <c r="O13" i="12"/>
  <c r="N5" i="12"/>
  <c r="N22" i="12" s="1"/>
  <c r="O4" i="13"/>
  <c r="O5" i="13"/>
  <c r="P3" i="13"/>
  <c r="Q14" i="13"/>
  <c r="Q8" i="13"/>
  <c r="N13" i="13"/>
  <c r="N30" i="13" s="1"/>
  <c r="N11" i="12"/>
  <c r="N28" i="12" s="1"/>
  <c r="P12" i="13"/>
  <c r="O8" i="12"/>
  <c r="N13" i="12"/>
  <c r="N30" i="12" s="1"/>
  <c r="N3" i="12"/>
  <c r="N20" i="12" s="1"/>
  <c r="P6" i="13"/>
  <c r="N12" i="13"/>
  <c r="N29" i="13" s="1"/>
  <c r="Q12" i="13"/>
  <c r="P8" i="13"/>
  <c r="P11" i="13"/>
  <c r="P28" i="13" s="1"/>
  <c r="P12" i="12"/>
  <c r="Q3" i="13"/>
  <c r="Q9" i="12"/>
  <c r="N6" i="12"/>
  <c r="N23" i="12" s="1"/>
  <c r="N14" i="12"/>
  <c r="N31" i="12" s="1"/>
  <c r="O6" i="12"/>
  <c r="O4" i="12"/>
  <c r="O10" i="13"/>
  <c r="Q6" i="13"/>
  <c r="N8" i="13"/>
  <c r="N25" i="13" s="1"/>
  <c r="N10" i="13"/>
  <c r="N27" i="13" s="1"/>
  <c r="O3" i="12"/>
  <c r="N5" i="13"/>
  <c r="N22" i="13" s="1"/>
  <c r="Q13" i="12"/>
  <c r="O5" i="12"/>
  <c r="P6" i="12"/>
  <c r="O12" i="12"/>
  <c r="Q8" i="12"/>
  <c r="N9" i="13"/>
  <c r="N26" i="13" s="1"/>
  <c r="Q4" i="13"/>
  <c r="Q7" i="13"/>
  <c r="N11" i="13"/>
  <c r="N28" i="13" s="1"/>
  <c r="Q10" i="12"/>
  <c r="Q27" i="12" s="1"/>
  <c r="Q6" i="12"/>
  <c r="Q23" i="12" s="1"/>
  <c r="O14" i="12"/>
  <c r="N10" i="12"/>
  <c r="N27" i="12" s="1"/>
  <c r="P3" i="15"/>
  <c r="O9" i="12"/>
  <c r="N4" i="12"/>
  <c r="N21" i="12" s="1"/>
  <c r="P8" i="12"/>
  <c r="P9" i="13"/>
  <c r="N7" i="13"/>
  <c r="O24" i="13" s="1"/>
  <c r="P14" i="13"/>
  <c r="Q13" i="13"/>
  <c r="P10" i="13"/>
  <c r="O8" i="13"/>
  <c r="P3" i="12"/>
  <c r="O6" i="13"/>
  <c r="P14" i="12"/>
  <c r="O3" i="13"/>
  <c r="N8" i="12"/>
  <c r="N25" i="12" s="1"/>
  <c r="Q11" i="12"/>
  <c r="P11" i="12"/>
  <c r="Q7" i="12"/>
  <c r="P4" i="13"/>
  <c r="O12" i="13"/>
  <c r="P5" i="13"/>
  <c r="N6" i="13"/>
  <c r="N23" i="13" s="1"/>
  <c r="O13" i="13"/>
  <c r="P4" i="12"/>
  <c r="O11" i="12"/>
  <c r="Q11" i="13"/>
  <c r="P16" i="4"/>
  <c r="O14" i="4"/>
  <c r="O8" i="17"/>
  <c r="P25" i="17" s="1"/>
  <c r="P19" i="4"/>
  <c r="D7" i="18"/>
  <c r="G7" i="18" s="1"/>
  <c r="Q7" i="17"/>
  <c r="Q19" i="4"/>
  <c r="Q8" i="17"/>
  <c r="Q25" i="17" s="1"/>
  <c r="Q14" i="4"/>
  <c r="O13" i="4"/>
  <c r="O16" i="4"/>
  <c r="D6" i="15"/>
  <c r="D6" i="12"/>
  <c r="D6" i="16"/>
  <c r="D6" i="13"/>
  <c r="D6" i="14"/>
  <c r="D7" i="12"/>
  <c r="G7" i="12" s="1"/>
  <c r="D7" i="13"/>
  <c r="G7" i="13" s="1"/>
  <c r="D7" i="15"/>
  <c r="G7" i="15" s="1"/>
  <c r="Q16" i="4"/>
  <c r="P13" i="4"/>
  <c r="Q13" i="4"/>
  <c r="N24" i="11"/>
  <c r="N19" i="4"/>
  <c r="D15" i="18" s="1"/>
  <c r="I15" i="18" s="1"/>
  <c r="N13" i="4"/>
  <c r="D15" i="12" s="1"/>
  <c r="N14" i="4"/>
  <c r="P14" i="4"/>
  <c r="O19" i="4"/>
  <c r="N16" i="4"/>
  <c r="D15" i="15" s="1"/>
  <c r="O10" i="16"/>
  <c r="Q13" i="16"/>
  <c r="O13" i="16"/>
  <c r="O3" i="16"/>
  <c r="Q5" i="16"/>
  <c r="P3" i="16"/>
  <c r="N9" i="16"/>
  <c r="N26" i="16" s="1"/>
  <c r="N11" i="16"/>
  <c r="N28" i="16" s="1"/>
  <c r="O11" i="16"/>
  <c r="O9" i="16"/>
  <c r="P8" i="16"/>
  <c r="Q8" i="16"/>
  <c r="Q9" i="16"/>
  <c r="Q7" i="16"/>
  <c r="O14" i="16"/>
  <c r="O7" i="16"/>
  <c r="P13" i="16"/>
  <c r="N3" i="16"/>
  <c r="N20" i="16" s="1"/>
  <c r="N6" i="16"/>
  <c r="N23" i="16" s="1"/>
  <c r="Q10" i="16"/>
  <c r="P6" i="16"/>
  <c r="O12" i="16"/>
  <c r="P11" i="16"/>
  <c r="O6" i="16"/>
  <c r="N10" i="16"/>
  <c r="N27" i="16" s="1"/>
  <c r="N7" i="16"/>
  <c r="P12" i="16"/>
  <c r="Q6" i="16"/>
  <c r="Q11" i="16"/>
  <c r="N14" i="16"/>
  <c r="N31" i="16" s="1"/>
  <c r="P14" i="16"/>
  <c r="Q12" i="16"/>
  <c r="P10" i="16"/>
  <c r="Q4" i="16"/>
  <c r="O8" i="16"/>
  <c r="O25" i="16" s="1"/>
  <c r="O4" i="16"/>
  <c r="Q14" i="16"/>
  <c r="P5" i="16"/>
  <c r="P7" i="16"/>
  <c r="N12" i="16"/>
  <c r="N29" i="16" s="1"/>
  <c r="P9" i="16"/>
  <c r="N28" i="15"/>
  <c r="O12" i="4"/>
  <c r="O5" i="16"/>
  <c r="N13" i="16"/>
  <c r="N30" i="16" s="1"/>
  <c r="Q3" i="16"/>
  <c r="P7" i="14"/>
  <c r="N5" i="14"/>
  <c r="N22" i="14" s="1"/>
  <c r="P5" i="14"/>
  <c r="N10" i="14"/>
  <c r="N27" i="14" s="1"/>
  <c r="Q6" i="14"/>
  <c r="P13" i="14"/>
  <c r="P3" i="14"/>
  <c r="Q4" i="14"/>
  <c r="O8" i="14"/>
  <c r="Q9" i="14"/>
  <c r="P4" i="14"/>
  <c r="O10" i="14"/>
  <c r="Q5" i="14"/>
  <c r="P11" i="14"/>
  <c r="O13" i="14"/>
  <c r="P8" i="14"/>
  <c r="N14" i="14"/>
  <c r="N31" i="14" s="1"/>
  <c r="Q13" i="14"/>
  <c r="N9" i="14"/>
  <c r="N26" i="14" s="1"/>
  <c r="N12" i="14"/>
  <c r="N29" i="14" s="1"/>
  <c r="O9" i="14"/>
  <c r="P10" i="14"/>
  <c r="P9" i="14"/>
  <c r="O6" i="14"/>
  <c r="N6" i="14"/>
  <c r="N23" i="14" s="1"/>
  <c r="N11" i="14"/>
  <c r="N28" i="14" s="1"/>
  <c r="N13" i="14"/>
  <c r="N30" i="14" s="1"/>
  <c r="O4" i="14"/>
  <c r="O11" i="14"/>
  <c r="Q8" i="14"/>
  <c r="N8" i="14"/>
  <c r="N25" i="14" s="1"/>
  <c r="P6" i="14"/>
  <c r="P23" i="14" s="1"/>
  <c r="N3" i="14"/>
  <c r="N20" i="14" s="1"/>
  <c r="Q11" i="14"/>
  <c r="Q10" i="14"/>
  <c r="N4" i="14"/>
  <c r="N21" i="14" s="1"/>
  <c r="O3" i="14"/>
  <c r="O14" i="14"/>
  <c r="N7" i="14"/>
  <c r="O5" i="14"/>
  <c r="P12" i="14"/>
  <c r="O12" i="14"/>
  <c r="P14" i="14"/>
  <c r="Q3" i="14"/>
  <c r="Q7" i="14"/>
  <c r="Q12" i="14"/>
  <c r="Q14" i="14"/>
  <c r="P4" i="16"/>
  <c r="N5" i="16"/>
  <c r="N22" i="16" s="1"/>
  <c r="N4" i="16"/>
  <c r="N21" i="16" s="1"/>
  <c r="N8" i="17"/>
  <c r="N25" i="17" s="1"/>
  <c r="O7" i="17"/>
  <c r="O18" i="4" s="1"/>
  <c r="Q9" i="17"/>
  <c r="O3" i="17"/>
  <c r="O5" i="17"/>
  <c r="Q6" i="17"/>
  <c r="O12" i="17"/>
  <c r="P14" i="17"/>
  <c r="O14" i="17"/>
  <c r="P10" i="17"/>
  <c r="Q14" i="17"/>
  <c r="N9" i="17"/>
  <c r="N26" i="17" s="1"/>
  <c r="P4" i="17"/>
  <c r="P7" i="17"/>
  <c r="N7" i="17"/>
  <c r="Q3" i="17"/>
  <c r="P5" i="17"/>
  <c r="P12" i="17"/>
  <c r="O6" i="17"/>
  <c r="Q5" i="17"/>
  <c r="N12" i="17"/>
  <c r="N29" i="17" s="1"/>
  <c r="N10" i="17"/>
  <c r="N27" i="17" s="1"/>
  <c r="O13" i="17"/>
  <c r="P13" i="17"/>
  <c r="Q10" i="17"/>
  <c r="N4" i="17"/>
  <c r="N21" i="17" s="1"/>
  <c r="O10" i="17"/>
  <c r="N14" i="17"/>
  <c r="N31" i="17" s="1"/>
  <c r="Q12" i="17"/>
  <c r="P11" i="17"/>
  <c r="P6" i="17"/>
  <c r="Q11" i="17"/>
  <c r="Q4" i="17"/>
  <c r="N3" i="17"/>
  <c r="N20" i="17" s="1"/>
  <c r="N6" i="17"/>
  <c r="N23" i="17" s="1"/>
  <c r="N5" i="17"/>
  <c r="N22" i="17" s="1"/>
  <c r="O4" i="17"/>
  <c r="P9" i="17"/>
  <c r="N11" i="17"/>
  <c r="N28" i="17" s="1"/>
  <c r="N13" i="17"/>
  <c r="N30" i="17" s="1"/>
  <c r="Q13" i="17"/>
  <c r="P3" i="17"/>
  <c r="O11" i="17"/>
  <c r="O9" i="17"/>
  <c r="O26" i="17" s="1"/>
  <c r="Q27" i="11"/>
  <c r="Q24" i="18"/>
  <c r="P24" i="11"/>
  <c r="Q22" i="15" l="1"/>
  <c r="Q21" i="15"/>
  <c r="P28" i="18"/>
  <c r="P21" i="11"/>
  <c r="P25" i="11"/>
  <c r="O26" i="11"/>
  <c r="Q27" i="13"/>
  <c r="P12" i="4"/>
  <c r="D17" i="11" s="1"/>
  <c r="P31" i="11"/>
  <c r="O21" i="11"/>
  <c r="Q22" i="11"/>
  <c r="O22" i="15"/>
  <c r="P29" i="11"/>
  <c r="O27" i="15"/>
  <c r="N12" i="4"/>
  <c r="D15" i="11" s="1"/>
  <c r="F15" i="11" s="1"/>
  <c r="Q26" i="11"/>
  <c r="O24" i="15"/>
  <c r="O24" i="11"/>
  <c r="Q30" i="11"/>
  <c r="O23" i="18"/>
  <c r="O22" i="11"/>
  <c r="O28" i="11"/>
  <c r="Q24" i="11"/>
  <c r="Q31" i="11"/>
  <c r="P30" i="15"/>
  <c r="Q27" i="15"/>
  <c r="Q30" i="12"/>
  <c r="P23" i="11"/>
  <c r="O20" i="11"/>
  <c r="P24" i="15"/>
  <c r="Q20" i="11"/>
  <c r="P22" i="11"/>
  <c r="P27" i="18"/>
  <c r="O23" i="11"/>
  <c r="Q20" i="18"/>
  <c r="Q28" i="11"/>
  <c r="P30" i="11"/>
  <c r="Q12" i="4"/>
  <c r="O27" i="11"/>
  <c r="Q25" i="15"/>
  <c r="O23" i="12"/>
  <c r="Q23" i="15"/>
  <c r="O30" i="18"/>
  <c r="P26" i="18"/>
  <c r="P27" i="11"/>
  <c r="Q31" i="12"/>
  <c r="P26" i="13"/>
  <c r="P23" i="18"/>
  <c r="P22" i="18"/>
  <c r="O26" i="13"/>
  <c r="Q24" i="15"/>
  <c r="Q30" i="15"/>
  <c r="O29" i="11"/>
  <c r="Q31" i="18"/>
  <c r="P30" i="18"/>
  <c r="P26" i="11"/>
  <c r="Q26" i="13"/>
  <c r="Q23" i="18"/>
  <c r="P27" i="15"/>
  <c r="O31" i="11"/>
  <c r="Q29" i="11"/>
  <c r="P20" i="11"/>
  <c r="P28" i="11"/>
  <c r="O23" i="15"/>
  <c r="O25" i="11"/>
  <c r="Q28" i="13"/>
  <c r="O26" i="12"/>
  <c r="O20" i="12"/>
  <c r="Q26" i="18"/>
  <c r="O26" i="15"/>
  <c r="O31" i="12"/>
  <c r="O21" i="13"/>
  <c r="O24" i="18"/>
  <c r="P28" i="15"/>
  <c r="Q22" i="12"/>
  <c r="Q25" i="18"/>
  <c r="P31" i="15"/>
  <c r="O25" i="18"/>
  <c r="O31" i="18"/>
  <c r="Q23" i="11"/>
  <c r="P25" i="18"/>
  <c r="O31" i="15"/>
  <c r="P24" i="18"/>
  <c r="P29" i="18"/>
  <c r="Q21" i="12"/>
  <c r="P29" i="15"/>
  <c r="Q29" i="15"/>
  <c r="P22" i="12"/>
  <c r="Q21" i="18"/>
  <c r="Q30" i="18"/>
  <c r="P25" i="12"/>
  <c r="P26" i="12"/>
  <c r="Q28" i="15"/>
  <c r="Q24" i="12"/>
  <c r="Q31" i="15"/>
  <c r="P31" i="18"/>
  <c r="P20" i="15"/>
  <c r="O25" i="15"/>
  <c r="O26" i="18"/>
  <c r="Q30" i="13"/>
  <c r="Q26" i="15"/>
  <c r="O20" i="18"/>
  <c r="Q22" i="18"/>
  <c r="O31" i="13"/>
  <c r="P30" i="13"/>
  <c r="O30" i="15"/>
  <c r="O29" i="15"/>
  <c r="Q27" i="18"/>
  <c r="P30" i="12"/>
  <c r="O21" i="15"/>
  <c r="O29" i="12"/>
  <c r="O27" i="18"/>
  <c r="Q29" i="18"/>
  <c r="P26" i="15"/>
  <c r="P20" i="18"/>
  <c r="O29" i="18"/>
  <c r="O25" i="13"/>
  <c r="Q28" i="18"/>
  <c r="O28" i="18"/>
  <c r="P22" i="15"/>
  <c r="N24" i="13"/>
  <c r="Q31" i="13"/>
  <c r="Q23" i="13"/>
  <c r="Q22" i="13"/>
  <c r="Q29" i="13"/>
  <c r="Q21" i="13"/>
  <c r="P20" i="12"/>
  <c r="Q24" i="13"/>
  <c r="Q25" i="13"/>
  <c r="D18" i="15"/>
  <c r="I18" i="15" s="1"/>
  <c r="J18" i="15" s="1"/>
  <c r="AB16" i="4" s="1"/>
  <c r="AF16" i="4" s="1"/>
  <c r="O21" i="12"/>
  <c r="P25" i="13"/>
  <c r="O20" i="15"/>
  <c r="P31" i="16"/>
  <c r="O22" i="18"/>
  <c r="O24" i="12"/>
  <c r="O28" i="12"/>
  <c r="P28" i="12"/>
  <c r="Q26" i="12"/>
  <c r="Q25" i="12"/>
  <c r="P29" i="12"/>
  <c r="O25" i="12"/>
  <c r="O28" i="13"/>
  <c r="P23" i="12"/>
  <c r="D17" i="13"/>
  <c r="I17" i="13" s="1"/>
  <c r="Q20" i="12"/>
  <c r="P21" i="13"/>
  <c r="Q28" i="12"/>
  <c r="Q20" i="13"/>
  <c r="O22" i="13"/>
  <c r="O30" i="13"/>
  <c r="Q29" i="12"/>
  <c r="Q20" i="15"/>
  <c r="P20" i="13"/>
  <c r="O27" i="13"/>
  <c r="P29" i="13"/>
  <c r="P26" i="16"/>
  <c r="P31" i="12"/>
  <c r="O30" i="12"/>
  <c r="P31" i="13"/>
  <c r="P21" i="12"/>
  <c r="O23" i="13"/>
  <c r="P27" i="13"/>
  <c r="O20" i="13"/>
  <c r="P23" i="13"/>
  <c r="O29" i="13"/>
  <c r="P22" i="13"/>
  <c r="O22" i="12"/>
  <c r="O27" i="12"/>
  <c r="D17" i="15"/>
  <c r="F17" i="15" s="1"/>
  <c r="O15" i="4"/>
  <c r="P27" i="16"/>
  <c r="D18" i="18"/>
  <c r="I18" i="18" s="1"/>
  <c r="Q18" i="4"/>
  <c r="D17" i="12"/>
  <c r="F17" i="12" s="1"/>
  <c r="P30" i="16"/>
  <c r="O17" i="4"/>
  <c r="Q17" i="4"/>
  <c r="P15" i="4"/>
  <c r="O27" i="14"/>
  <c r="P28" i="16"/>
  <c r="D16" i="18"/>
  <c r="I16" i="18" s="1"/>
  <c r="Q27" i="16"/>
  <c r="P21" i="16"/>
  <c r="D16" i="12"/>
  <c r="I16" i="12" s="1"/>
  <c r="D18" i="13"/>
  <c r="I18" i="13" s="1"/>
  <c r="D18" i="12"/>
  <c r="Q29" i="14"/>
  <c r="O31" i="14"/>
  <c r="Q24" i="16"/>
  <c r="Q29" i="16"/>
  <c r="O20" i="14"/>
  <c r="P24" i="14"/>
  <c r="O28" i="16"/>
  <c r="Q22" i="14"/>
  <c r="O26" i="16"/>
  <c r="D17" i="18"/>
  <c r="F17" i="18" s="1"/>
  <c r="D16" i="15"/>
  <c r="D15" i="13"/>
  <c r="F15" i="13" s="1"/>
  <c r="D16" i="13"/>
  <c r="Q25" i="16"/>
  <c r="Q20" i="16"/>
  <c r="O20" i="17"/>
  <c r="O26" i="14"/>
  <c r="O31" i="16"/>
  <c r="N24" i="17"/>
  <c r="N18" i="4"/>
  <c r="D15" i="17" s="1"/>
  <c r="F15" i="17" s="1"/>
  <c r="Q24" i="17"/>
  <c r="P18" i="4"/>
  <c r="N24" i="14"/>
  <c r="N15" i="4"/>
  <c r="Q25" i="14"/>
  <c r="P24" i="16"/>
  <c r="P17" i="4"/>
  <c r="I15" i="15"/>
  <c r="F15" i="15"/>
  <c r="N24" i="16"/>
  <c r="N17" i="4"/>
  <c r="D15" i="16" s="1"/>
  <c r="Q24" i="14"/>
  <c r="Q15" i="4"/>
  <c r="O27" i="17"/>
  <c r="Q20" i="14"/>
  <c r="F15" i="18"/>
  <c r="J15" i="18" s="1"/>
  <c r="Y19" i="4" s="1"/>
  <c r="AC19" i="4" s="1"/>
  <c r="I15" i="12"/>
  <c r="F15" i="12"/>
  <c r="Q26" i="16"/>
  <c r="P25" i="16"/>
  <c r="Q31" i="16"/>
  <c r="Q28" i="16"/>
  <c r="O20" i="16"/>
  <c r="P27" i="14"/>
  <c r="P28" i="14"/>
  <c r="P30" i="14"/>
  <c r="O29" i="16"/>
  <c r="O29" i="14"/>
  <c r="Q28" i="14"/>
  <c r="Q30" i="14"/>
  <c r="Q26" i="14"/>
  <c r="Q28" i="17"/>
  <c r="Q20" i="17"/>
  <c r="O25" i="14"/>
  <c r="O24" i="14"/>
  <c r="O23" i="14"/>
  <c r="P25" i="14"/>
  <c r="Q21" i="14"/>
  <c r="O23" i="16"/>
  <c r="P20" i="16"/>
  <c r="P22" i="17"/>
  <c r="P30" i="17"/>
  <c r="P31" i="17"/>
  <c r="Q30" i="16"/>
  <c r="O29" i="17"/>
  <c r="O24" i="16"/>
  <c r="Q23" i="17"/>
  <c r="Q22" i="17"/>
  <c r="Q21" i="16"/>
  <c r="P23" i="16"/>
  <c r="O28" i="17"/>
  <c r="O30" i="16"/>
  <c r="P29" i="17"/>
  <c r="P27" i="17"/>
  <c r="O24" i="17"/>
  <c r="Q21" i="17"/>
  <c r="Q30" i="17"/>
  <c r="Q27" i="17"/>
  <c r="O31" i="17"/>
  <c r="Q31" i="14"/>
  <c r="P31" i="14"/>
  <c r="Q27" i="14"/>
  <c r="P21" i="14"/>
  <c r="O25" i="17"/>
  <c r="P23" i="17"/>
  <c r="O30" i="17"/>
  <c r="P29" i="14"/>
  <c r="P22" i="16"/>
  <c r="Q23" i="16"/>
  <c r="P26" i="17"/>
  <c r="P24" i="17"/>
  <c r="P22" i="14"/>
  <c r="O22" i="14"/>
  <c r="P29" i="16"/>
  <c r="O22" i="16"/>
  <c r="P28" i="17"/>
  <c r="O21" i="17"/>
  <c r="Q29" i="17"/>
  <c r="P21" i="17"/>
  <c r="O22" i="17"/>
  <c r="P26" i="14"/>
  <c r="O30" i="14"/>
  <c r="P20" i="14"/>
  <c r="O23" i="17"/>
  <c r="Q31" i="17"/>
  <c r="Q26" i="17"/>
  <c r="O28" i="14"/>
  <c r="Q23" i="14"/>
  <c r="Q22" i="16"/>
  <c r="O21" i="16"/>
  <c r="P20" i="17"/>
  <c r="O21" i="14"/>
  <c r="O27" i="16"/>
  <c r="D18" i="11" l="1"/>
  <c r="I18" i="11" s="1"/>
  <c r="I15" i="11"/>
  <c r="J15" i="11" s="1"/>
  <c r="Y12" i="4" s="1"/>
  <c r="AC12" i="4" s="1"/>
  <c r="D16" i="11"/>
  <c r="F16" i="11" s="1"/>
  <c r="F17" i="13"/>
  <c r="F18" i="15"/>
  <c r="I17" i="12"/>
  <c r="J17" i="12" s="1"/>
  <c r="AA13" i="4" s="1"/>
  <c r="AE13" i="4" s="1"/>
  <c r="I17" i="15"/>
  <c r="J17" i="15" s="1"/>
  <c r="AA16" i="4" s="1"/>
  <c r="AE16" i="4" s="1"/>
  <c r="D17" i="14"/>
  <c r="I17" i="14" s="1"/>
  <c r="D18" i="17"/>
  <c r="F18" i="18"/>
  <c r="D17" i="16"/>
  <c r="I17" i="16" s="1"/>
  <c r="D18" i="14"/>
  <c r="F18" i="14" s="1"/>
  <c r="I17" i="18"/>
  <c r="J17" i="18" s="1"/>
  <c r="AA19" i="4" s="1"/>
  <c r="AE19" i="4" s="1"/>
  <c r="F16" i="18"/>
  <c r="J16" i="18" s="1"/>
  <c r="Z19" i="4" s="1"/>
  <c r="AD19" i="4" s="1"/>
  <c r="F16" i="12"/>
  <c r="J16" i="12" s="1"/>
  <c r="Z13" i="4" s="1"/>
  <c r="AD13" i="4" s="1"/>
  <c r="I18" i="12"/>
  <c r="F18" i="12"/>
  <c r="F18" i="13"/>
  <c r="J18" i="13" s="1"/>
  <c r="AB14" i="4" s="1"/>
  <c r="AF14" i="4" s="1"/>
  <c r="D16" i="17"/>
  <c r="I16" i="15"/>
  <c r="F16" i="15"/>
  <c r="I15" i="13"/>
  <c r="J15" i="13" s="1"/>
  <c r="Y14" i="4" s="1"/>
  <c r="AC14" i="4" s="1"/>
  <c r="D17" i="17"/>
  <c r="F17" i="17" s="1"/>
  <c r="J15" i="12"/>
  <c r="Y13" i="4" s="1"/>
  <c r="AC13" i="4" s="1"/>
  <c r="D18" i="16"/>
  <c r="D15" i="14"/>
  <c r="I15" i="14" s="1"/>
  <c r="D16" i="14"/>
  <c r="D16" i="16"/>
  <c r="I16" i="13"/>
  <c r="F16" i="13"/>
  <c r="J15" i="15"/>
  <c r="Y16" i="4" s="1"/>
  <c r="AC16" i="4" s="1"/>
  <c r="I15" i="17"/>
  <c r="J15" i="17" s="1"/>
  <c r="Y18" i="4" s="1"/>
  <c r="AC18" i="4" s="1"/>
  <c r="J17" i="13"/>
  <c r="AA14" i="4" s="1"/>
  <c r="AE14" i="4" s="1"/>
  <c r="I15" i="16"/>
  <c r="F15" i="16"/>
  <c r="J18" i="18"/>
  <c r="AB19" i="4" s="1"/>
  <c r="AF19" i="4" s="1"/>
  <c r="F17" i="11"/>
  <c r="I17" i="11"/>
  <c r="F18" i="11" l="1"/>
  <c r="I16" i="11"/>
  <c r="J16" i="11" s="1"/>
  <c r="Z12" i="4" s="1"/>
  <c r="AD12" i="4" s="1"/>
  <c r="F17" i="14"/>
  <c r="J17" i="14" s="1"/>
  <c r="AA15" i="4" s="1"/>
  <c r="AE15" i="4" s="1"/>
  <c r="F17" i="16"/>
  <c r="AG19" i="4"/>
  <c r="J16" i="13"/>
  <c r="Z14" i="4" s="1"/>
  <c r="AD14" i="4" s="1"/>
  <c r="AG14" i="4" s="1"/>
  <c r="J18" i="12"/>
  <c r="AB13" i="4" s="1"/>
  <c r="AF13" i="4" s="1"/>
  <c r="AG13" i="4" s="1"/>
  <c r="I18" i="14"/>
  <c r="J18" i="14" s="1"/>
  <c r="AB15" i="4" s="1"/>
  <c r="AF15" i="4" s="1"/>
  <c r="J16" i="15"/>
  <c r="Z16" i="4" s="1"/>
  <c r="AD16" i="4" s="1"/>
  <c r="AG16" i="4" s="1"/>
  <c r="F15" i="14"/>
  <c r="I17" i="17"/>
  <c r="J17" i="17" s="1"/>
  <c r="AA18" i="4" s="1"/>
  <c r="AE18" i="4" s="1"/>
  <c r="F16" i="17"/>
  <c r="I16" i="17"/>
  <c r="F16" i="14"/>
  <c r="I16" i="14"/>
  <c r="F18" i="16"/>
  <c r="I18" i="16"/>
  <c r="I16" i="16"/>
  <c r="F16" i="16"/>
  <c r="F18" i="17"/>
  <c r="I18" i="17"/>
  <c r="J15" i="14"/>
  <c r="Y15" i="4" s="1"/>
  <c r="AC15" i="4" s="1"/>
  <c r="J15" i="16"/>
  <c r="Y17" i="4" s="1"/>
  <c r="AC17" i="4" s="1"/>
  <c r="J17" i="16"/>
  <c r="AA17" i="4" s="1"/>
  <c r="AE17" i="4" s="1"/>
  <c r="J17" i="11"/>
  <c r="AA12" i="4" s="1"/>
  <c r="AE12" i="4" s="1"/>
  <c r="J18" i="11"/>
  <c r="AB12" i="4" s="1"/>
  <c r="AF12" i="4" s="1"/>
  <c r="J16" i="14" l="1"/>
  <c r="Z15" i="4" s="1"/>
  <c r="AD15" i="4" s="1"/>
  <c r="AG15" i="4" s="1"/>
  <c r="J18" i="17"/>
  <c r="AB18" i="4" s="1"/>
  <c r="AF18" i="4" s="1"/>
  <c r="J16" i="16"/>
  <c r="Z17" i="4" s="1"/>
  <c r="AD17" i="4" s="1"/>
  <c r="J16" i="17"/>
  <c r="Z18" i="4" s="1"/>
  <c r="AD18" i="4" s="1"/>
  <c r="J18" i="16"/>
  <c r="AB17" i="4" s="1"/>
  <c r="AF17" i="4" s="1"/>
  <c r="AG12" i="4"/>
  <c r="AG17" i="4" l="1"/>
  <c r="AG18" i="4"/>
  <c r="AF3" i="4" l="1"/>
  <c r="AF5" i="4" s="1"/>
</calcChain>
</file>

<file path=xl/sharedStrings.xml><?xml version="1.0" encoding="utf-8"?>
<sst xmlns="http://schemas.openxmlformats.org/spreadsheetml/2006/main" count="994" uniqueCount="238">
  <si>
    <t>Oberirdische Anlage</t>
  </si>
  <si>
    <t>Erdüberdeckte Anlage</t>
  </si>
  <si>
    <t>Hitzestrahlung</t>
  </si>
  <si>
    <t>Im Gebäude</t>
  </si>
  <si>
    <t>Felsanlage</t>
  </si>
  <si>
    <t>Kratertrümmerwurf
Druckwelle</t>
  </si>
  <si>
    <t>Kratertrümmerwurf
Wandtrümmerwurf
Druckwelle</t>
  </si>
  <si>
    <t>Bemerkungen</t>
  </si>
  <si>
    <t>Sektor, Zugangsseite</t>
  </si>
  <si>
    <t>Im Freien/Fahrzeug</t>
  </si>
  <si>
    <t>Kratertrümmerwurf
Stollentrümmerwurf
Luftstoss Zugangsstollen</t>
  </si>
  <si>
    <t>NEM bei GK 1.1</t>
  </si>
  <si>
    <t>NEM bei GK 1.2</t>
  </si>
  <si>
    <t>QTNT für Kurzbericht:</t>
  </si>
  <si>
    <t>Schutzwall</t>
  </si>
  <si>
    <t xml:space="preserve">Der Wandtrümmerwurf wird als kreisförmig angenommen anhand des konservativen Falles für die grösste Seitenwand. 
Für die Hitzestrahlung wird konservativ von einem Abbrand oder Feuerball ausgegangen. </t>
  </si>
  <si>
    <t>Im Freien/Fahrzeug &amp; Im Gebäude</t>
  </si>
  <si>
    <t>P1</t>
  </si>
  <si>
    <t>P2</t>
  </si>
  <si>
    <t>P3</t>
  </si>
  <si>
    <t>Parameter</t>
  </si>
  <si>
    <t>Abstand Letalitätsgrenzen</t>
  </si>
  <si>
    <t>Abbildungen</t>
  </si>
  <si>
    <t>R (m) -90%</t>
  </si>
  <si>
    <t>R (m) -50%</t>
  </si>
  <si>
    <t>R (m) -10%</t>
  </si>
  <si>
    <t>R (m) -1%</t>
  </si>
  <si>
    <t>A (m2) -99%</t>
  </si>
  <si>
    <t>A (m2) -30%</t>
  </si>
  <si>
    <t>A (m2) -6%</t>
  </si>
  <si>
    <t>&lt;- Input aus R</t>
  </si>
  <si>
    <t>P4</t>
  </si>
  <si>
    <t>-</t>
  </si>
  <si>
    <t>kein Schutzwall</t>
  </si>
  <si>
    <t>P5</t>
  </si>
  <si>
    <t>P6</t>
  </si>
  <si>
    <t>A (m2) -80%</t>
  </si>
  <si>
    <t>J:\F_rm\MSB200050\4_plan\Vollzugshilfe\Szenariensheets\fit_funktionen_parameter.xlsx</t>
  </si>
  <si>
    <t>Kreisfläche Letalitätszonen</t>
  </si>
  <si>
    <t>Exemplarische Bevölkerungsdichten</t>
  </si>
  <si>
    <t>Streusiedlungen</t>
  </si>
  <si>
    <t>Wohnzone</t>
  </si>
  <si>
    <t>Dorf, ruhige Wohnzone</t>
  </si>
  <si>
    <t>Geschäfts- und Wohnzone</t>
  </si>
  <si>
    <t>Städtisches Gebiet, Einkaufszentren, Stadtzentrum</t>
  </si>
  <si>
    <t>R90 - interc</t>
  </si>
  <si>
    <t>R90 - log</t>
  </si>
  <si>
    <t>R90 - log^2</t>
  </si>
  <si>
    <t>R50 - interc</t>
  </si>
  <si>
    <t>R50 - log</t>
  </si>
  <si>
    <t>R50 - log^2</t>
  </si>
  <si>
    <t>R10 - interc</t>
  </si>
  <si>
    <t>R10 - log</t>
  </si>
  <si>
    <t>R10 - log^2</t>
  </si>
  <si>
    <t>R01 - interc</t>
  </si>
  <si>
    <t>R01 - log</t>
  </si>
  <si>
    <t>R01 - log^2</t>
  </si>
  <si>
    <t>Abbildung AII.1</t>
  </si>
  <si>
    <t xml:space="preserve">Bei temporären Lagern wird davon ausgegangen, dass kein Schutzwall vorhanden ist. 
Der Wandtrümmerwurf bezeichnet die Schädigung durch Splitter der Lagerhülle (Container). 
Für die Hitzestrahlung wird konservativ von einem Abbrand oder Feuerball ausgegangen. </t>
  </si>
  <si>
    <t>Abbildung AII.2</t>
  </si>
  <si>
    <t>Abbrand (NEM) &amp; 
Feuerball (NEM)</t>
  </si>
  <si>
    <t>Abbildung AII.3</t>
  </si>
  <si>
    <t>Abbildung AII.4</t>
  </si>
  <si>
    <t>Abbildung AII.5</t>
  </si>
  <si>
    <t>Abbildung AII.6</t>
  </si>
  <si>
    <t>Abbildung AII.7</t>
  </si>
  <si>
    <t>Abbildung AII.8</t>
  </si>
  <si>
    <t>Abbildung AII.9</t>
  </si>
  <si>
    <t xml:space="preserve">Bei erdüberdeckten Anlagen wird die Zugangsseite (nicht erdüberdeckt) gesondert betrachtet betreffend dem Wandtrümmerwurf. Unterfluranlagen sind eine Untergruppe von erdüberdeckten Anlagen. 
Für die Hitzestrahlung wird konservativ von einem Abbrand oder Feuerball ausgegangen. </t>
  </si>
  <si>
    <t>Abbildung AII.10</t>
  </si>
  <si>
    <t>Abbildung AII.11</t>
  </si>
  <si>
    <t>Abbildung AII.12</t>
  </si>
  <si>
    <t>Beschreibung des Gebiets</t>
  </si>
  <si>
    <t>Ausmassabschätzung für Explosivstoffe auf Stufe Kurzbericht nach StFV (Art. 5, Anhang 1)</t>
  </si>
  <si>
    <t xml:space="preserve">Bei Felsanlagen ist die Wirkung sehr stark von der Geometrie der jeweiligen Anlage abhängig, so dass in jedem Fall eine detaillierte Ausmasseinschätzung oder Risikoanalyse erstellt werden muss. </t>
  </si>
  <si>
    <t>P4
Schutzwall</t>
  </si>
  <si>
    <t>P6
Exposition</t>
  </si>
  <si>
    <r>
      <t>NEM bei GK 1.3</t>
    </r>
    <r>
      <rPr>
        <vertAlign val="superscript"/>
        <sz val="9"/>
        <color theme="1"/>
        <rFont val="Arial"/>
        <family val="2"/>
      </rPr>
      <t>a</t>
    </r>
  </si>
  <si>
    <r>
      <t>GK 1.3</t>
    </r>
    <r>
      <rPr>
        <b/>
        <vertAlign val="superscript"/>
        <sz val="9"/>
        <color theme="1"/>
        <rFont val="Arial"/>
        <family val="2"/>
      </rPr>
      <t>a</t>
    </r>
    <r>
      <rPr>
        <b/>
        <sz val="9"/>
        <color theme="1"/>
        <rFont val="Arial"/>
        <family val="2"/>
      </rPr>
      <t>:</t>
    </r>
  </si>
  <si>
    <r>
      <t xml:space="preserve">Stoffe oder pyrotechnische Gegenstände der GK 1.3, welche </t>
    </r>
    <r>
      <rPr>
        <b/>
        <sz val="9"/>
        <color theme="1"/>
        <rFont val="Arial"/>
        <family val="2"/>
      </rPr>
      <t>nicht</t>
    </r>
    <r>
      <rPr>
        <sz val="9"/>
        <color theme="1"/>
        <rFont val="Arial"/>
        <family val="2"/>
      </rPr>
      <t xml:space="preserve"> Feuerwerkskörper der Kategorien F1, F2, F3, P1, P2, P3, T1 oder T2 zugeordnet sind</t>
    </r>
  </si>
  <si>
    <r>
      <t>GK 1.3</t>
    </r>
    <r>
      <rPr>
        <b/>
        <vertAlign val="superscript"/>
        <sz val="9"/>
        <color theme="1"/>
        <rFont val="Arial"/>
        <family val="2"/>
      </rPr>
      <t>b</t>
    </r>
    <r>
      <rPr>
        <b/>
        <sz val="9"/>
        <color theme="1"/>
        <rFont val="Arial"/>
        <family val="2"/>
      </rPr>
      <t>:</t>
    </r>
  </si>
  <si>
    <r>
      <t>Ausmasseinsch.</t>
    </r>
    <r>
      <rPr>
        <b/>
        <vertAlign val="superscript"/>
        <sz val="9"/>
        <color theme="1"/>
        <rFont val="Arial"/>
        <family val="2"/>
      </rPr>
      <t>c</t>
    </r>
    <r>
      <rPr>
        <b/>
        <sz val="9"/>
        <color theme="1"/>
        <rFont val="Arial"/>
        <family val="2"/>
      </rPr>
      <t>:</t>
    </r>
  </si>
  <si>
    <t>Detaillierte Ausmasseinschätzung oder Risikoanalyse fallspezifisch mittels geeigneten Modellen</t>
  </si>
  <si>
    <t>Pyrotechnische Gegenstände der GK 1.3, welche Feuerwerkskörper der Kategorien F1, F2, F3, P1, P2, P3, T1 oder T2 zugeordnet sind</t>
  </si>
  <si>
    <t>Betriebseinheit Bezeichnung</t>
  </si>
  <si>
    <r>
      <t>GK 1.1 &amp; GK 1.2 &amp; GK 1.3</t>
    </r>
    <r>
      <rPr>
        <vertAlign val="superscript"/>
        <sz val="11"/>
        <color theme="1"/>
        <rFont val="Arial"/>
        <family val="2"/>
      </rPr>
      <t>a</t>
    </r>
  </si>
  <si>
    <r>
      <t>GK 1.1 &amp; GK 1.2 &amp; GK 1.3a &amp; GK 1.3</t>
    </r>
    <r>
      <rPr>
        <vertAlign val="superscript"/>
        <sz val="11"/>
        <color theme="1"/>
        <rFont val="Arial"/>
        <family val="2"/>
      </rPr>
      <t>b</t>
    </r>
  </si>
  <si>
    <t>NEM
[kg]</t>
  </si>
  <si>
    <t>Im Freien / Fahrzeug</t>
  </si>
  <si>
    <t>P1
Anlagetyp</t>
  </si>
  <si>
    <t>P2
GK der Stoffe</t>
  </si>
  <si>
    <t>P3
Ereignis</t>
  </si>
  <si>
    <t>P5
Wirkung</t>
  </si>
  <si>
    <t>P8
Ausrichtung</t>
  </si>
  <si>
    <t>Detonation</t>
  </si>
  <si>
    <t>Abbrand</t>
  </si>
  <si>
    <t>Eingabe</t>
  </si>
  <si>
    <t>Auswahl</t>
  </si>
  <si>
    <r>
      <t>reine GK 1.3</t>
    </r>
    <r>
      <rPr>
        <b/>
        <vertAlign val="superscript"/>
        <sz val="11"/>
        <rFont val="Arial"/>
        <family val="2"/>
      </rPr>
      <t>b</t>
    </r>
  </si>
  <si>
    <t>P7</t>
  </si>
  <si>
    <t>Krater- &amp; Wand-trümmerwurf, Druckwelle</t>
  </si>
  <si>
    <t>P8</t>
  </si>
  <si>
    <t>Anzeige</t>
  </si>
  <si>
    <t>Resultierendes Szenario</t>
  </si>
  <si>
    <t>Kratertrümmer-wurf, Druckwelle</t>
  </si>
  <si>
    <t>Mengenschwelle für NEM GK 1.1 (H201) = 2000 kg</t>
  </si>
  <si>
    <t>Mengenschwelle für NEM GK 1.2 (H202) = 2000 kg</t>
  </si>
  <si>
    <t>Mengenschwelle für NEM GK 1.3 (H203) = 2000 kg</t>
  </si>
  <si>
    <t>StFV Anhang 1.1, Abs. 42 Physikalische Gefahren (Stand am 1. August 2019)</t>
  </si>
  <si>
    <t>Die Mengenschwelle bezieht sich auf die Nettomenge an aktivem Explosivstoff.</t>
  </si>
  <si>
    <t>Nettomenge an aktivem Explosivstoff (NEM)</t>
  </si>
  <si>
    <t>P7
Letalitätsradien</t>
  </si>
  <si>
    <t>Parameter für Ereignisszenarien</t>
  </si>
  <si>
    <r>
      <t>Dichte (Personen/km</t>
    </r>
    <r>
      <rPr>
        <b/>
        <vertAlign val="superscript"/>
        <sz val="9"/>
        <color theme="1"/>
        <rFont val="Arial"/>
        <family val="2"/>
      </rPr>
      <t>2</t>
    </r>
    <r>
      <rPr>
        <b/>
        <sz val="9"/>
        <color theme="1"/>
        <rFont val="Arial"/>
        <family val="2"/>
      </rPr>
      <t>)</t>
    </r>
  </si>
  <si>
    <t>Betriebsbezeichnung :</t>
  </si>
  <si>
    <t>Erstellungsdatum :</t>
  </si>
  <si>
    <t>Abgeschätzte mittlere Bevölkerungsdichte (P/km²)</t>
  </si>
  <si>
    <t>Exponierte Personen (P)</t>
  </si>
  <si>
    <t>Zone
99%-Letalität</t>
  </si>
  <si>
    <t>Zone
80%-Letalität</t>
  </si>
  <si>
    <t>Zone
30%-Letalität</t>
  </si>
  <si>
    <t>Zone
6%-Letalität</t>
  </si>
  <si>
    <t>Landwirtschafts-zone, vereinzelte Häuser</t>
  </si>
  <si>
    <t>Exponierte Personen
99%-Letalität</t>
  </si>
  <si>
    <t>Exponierte Personen
80%-Letalität</t>
  </si>
  <si>
    <t>Exponierte Personen
30%-Letalität</t>
  </si>
  <si>
    <t>Exponierte Personen
6%-Letalität</t>
  </si>
  <si>
    <t>Exposition Betriebseinheit 01</t>
  </si>
  <si>
    <t>Betriebseinheit :</t>
  </si>
  <si>
    <t>NEM :</t>
  </si>
  <si>
    <t>kg</t>
  </si>
  <si>
    <t>Letalitätsradien :</t>
  </si>
  <si>
    <r>
      <t>mittlere Bevölkerungsdichte
(P/km</t>
    </r>
    <r>
      <rPr>
        <b/>
        <vertAlign val="superscript"/>
        <sz val="9"/>
        <rFont val="Arial"/>
        <family val="2"/>
      </rPr>
      <t>2</t>
    </r>
    <r>
      <rPr>
        <b/>
        <sz val="9"/>
        <rFont val="Arial"/>
        <family val="2"/>
      </rPr>
      <t>)</t>
    </r>
  </si>
  <si>
    <t>mittlere Personenzahl (P)</t>
  </si>
  <si>
    <t>exakte Personenzahl (P)</t>
  </si>
  <si>
    <t>Total exponierte Personen (P)</t>
  </si>
  <si>
    <t>Personen im Freien (P)</t>
  </si>
  <si>
    <t>Exposition :</t>
  </si>
  <si>
    <t>Personen
im Auto (P)</t>
  </si>
  <si>
    <t>Personen
im Zug (P)</t>
  </si>
  <si>
    <t>Personen
im Gebäude (P)</t>
  </si>
  <si>
    <t>Ausrichtung :</t>
  </si>
  <si>
    <t>nicht öffentlich zugängliche Zone</t>
  </si>
  <si>
    <t>Todesopfer (P)</t>
  </si>
  <si>
    <t>Todesopfer
99%-Letalität</t>
  </si>
  <si>
    <t>Todesopfer
80%-Letalität</t>
  </si>
  <si>
    <t>Todesopfer
30%-Letalität</t>
  </si>
  <si>
    <t>Todesopfer
6%-Letalität</t>
  </si>
  <si>
    <t>Todesopfer
Total</t>
  </si>
  <si>
    <t>Personen</t>
  </si>
  <si>
    <t>Resultierende Letalitätsradien (m)</t>
  </si>
  <si>
    <t>Radius
90%-Letalität</t>
  </si>
  <si>
    <t>Radius
10%-Letalität</t>
  </si>
  <si>
    <t>Radius
50%-Letalität</t>
  </si>
  <si>
    <t>Radius
1%-Letalität</t>
  </si>
  <si>
    <t>DTV</t>
  </si>
  <si>
    <t>Autobahn</t>
  </si>
  <si>
    <t>Berechnungshilfe Personen im Auto und Personen im Zug</t>
  </si>
  <si>
    <t>Fzg/Tag</t>
  </si>
  <si>
    <t>km/h</t>
  </si>
  <si>
    <t>bitte wählen</t>
  </si>
  <si>
    <t>kreisförmig</t>
  </si>
  <si>
    <t>Sektor, angeschüttete Seite</t>
  </si>
  <si>
    <t>kreisförmig oder Sektor</t>
  </si>
  <si>
    <t>Exponierter Zug</t>
  </si>
  <si>
    <t>Auftretenshäufigkeit Zug</t>
  </si>
  <si>
    <r>
      <t>H</t>
    </r>
    <r>
      <rPr>
        <b/>
        <i/>
        <vertAlign val="subscript"/>
        <sz val="9"/>
        <rFont val="Arial"/>
        <family val="2"/>
      </rPr>
      <t>10</t>
    </r>
  </si>
  <si>
    <t>Einheit</t>
  </si>
  <si>
    <t>Zone 99%-Letalität (90%-Letalitätsradius)</t>
  </si>
  <si>
    <t>Exposition innerhalb 10%-Letalitätsradius</t>
  </si>
  <si>
    <t>h / Woche</t>
  </si>
  <si>
    <t>Zone 80%-Letalität (50%-Letalitätsradius)</t>
  </si>
  <si>
    <t>Zone 30%-Letalität (10%-Letalitätsradius)</t>
  </si>
  <si>
    <t>Zone 6%-Letalität (1%-Letalitätsradius)</t>
  </si>
  <si>
    <t>Eingabewerte Auto</t>
  </si>
  <si>
    <t>Eingabewerte Zug</t>
  </si>
  <si>
    <t>Bezeichnung Variablen</t>
  </si>
  <si>
    <t>Werte Auto</t>
  </si>
  <si>
    <t>Werte Zug</t>
  </si>
  <si>
    <t>Streckenlänge in Zone 99%-Letalität</t>
  </si>
  <si>
    <t>km</t>
  </si>
  <si>
    <t>Streckenlänge innerhalb 10%-Letalitätsradius</t>
  </si>
  <si>
    <t>Streckenlänge in Zone 80%-Letalität</t>
  </si>
  <si>
    <t>Zuggeschwindigkeit</t>
  </si>
  <si>
    <t>km / h</t>
  </si>
  <si>
    <t>Streckenlänge in Zone 30%-Letalität</t>
  </si>
  <si>
    <t>Züge pro Tag</t>
  </si>
  <si>
    <t>1 / d</t>
  </si>
  <si>
    <t>Streckenlänge in Zone 6%-Letalität</t>
  </si>
  <si>
    <t>Zugslänge</t>
  </si>
  <si>
    <t>m</t>
  </si>
  <si>
    <t>Signalisierte Geschwindigkeit</t>
  </si>
  <si>
    <t>Durchschnittlicher täglicher Verkehr</t>
  </si>
  <si>
    <t>Fzg / d</t>
  </si>
  <si>
    <t>Exemplarische Eingabewerte Auto</t>
  </si>
  <si>
    <t>Exemplarische Eingabewerte Zug</t>
  </si>
  <si>
    <t>Intercity</t>
  </si>
  <si>
    <t>Schnellzug</t>
  </si>
  <si>
    <t>Regionalzug, S-Bahn, Schmalspurbahn</t>
  </si>
  <si>
    <t>OA in Leichtbauweise</t>
  </si>
  <si>
    <r>
      <rPr>
        <b/>
        <sz val="12"/>
        <rFont val="Arial"/>
        <family val="2"/>
      </rPr>
      <t>P1</t>
    </r>
    <r>
      <rPr>
        <b/>
        <sz val="11"/>
        <rFont val="Arial"/>
        <family val="2"/>
      </rPr>
      <t xml:space="preserve">
Betriebseinheit, Anlagentyp</t>
    </r>
  </si>
  <si>
    <r>
      <rPr>
        <b/>
        <sz val="12"/>
        <rFont val="Arial"/>
        <family val="2"/>
      </rPr>
      <t>P2</t>
    </r>
    <r>
      <rPr>
        <b/>
        <sz val="11"/>
        <rFont val="Arial"/>
        <family val="2"/>
      </rPr>
      <t xml:space="preserve">
Gefahrenkategorie (GK)</t>
    </r>
  </si>
  <si>
    <r>
      <rPr>
        <b/>
        <sz val="12"/>
        <color theme="0"/>
        <rFont val="Arial"/>
        <family val="2"/>
      </rPr>
      <t>P3</t>
    </r>
    <r>
      <rPr>
        <b/>
        <sz val="11"/>
        <color theme="0"/>
        <rFont val="Arial"/>
        <family val="2"/>
      </rPr>
      <t xml:space="preserve">
Ereignis und Menge (NEM, QTNT)</t>
    </r>
  </si>
  <si>
    <r>
      <rPr>
        <b/>
        <sz val="12"/>
        <rFont val="Arial"/>
        <family val="2"/>
      </rPr>
      <t>P4</t>
    </r>
    <r>
      <rPr>
        <b/>
        <sz val="11"/>
        <rFont val="Arial"/>
        <family val="2"/>
      </rPr>
      <t xml:space="preserve">
Schutzwall</t>
    </r>
  </si>
  <si>
    <r>
      <rPr>
        <b/>
        <sz val="12"/>
        <color theme="0"/>
        <rFont val="Arial"/>
        <family val="2"/>
      </rPr>
      <t>P5</t>
    </r>
    <r>
      <rPr>
        <b/>
        <sz val="11"/>
        <color theme="0"/>
        <rFont val="Arial"/>
        <family val="2"/>
      </rPr>
      <t xml:space="preserve">
Physikalische Wirkung</t>
    </r>
  </si>
  <si>
    <r>
      <rPr>
        <b/>
        <sz val="12"/>
        <rFont val="Arial"/>
        <family val="2"/>
      </rPr>
      <t>P6</t>
    </r>
    <r>
      <rPr>
        <b/>
        <sz val="11"/>
        <rFont val="Arial"/>
        <family val="2"/>
      </rPr>
      <t xml:space="preserve">
Exposition</t>
    </r>
  </si>
  <si>
    <r>
      <rPr>
        <b/>
        <sz val="12"/>
        <rFont val="Arial"/>
        <family val="2"/>
      </rPr>
      <t>P7</t>
    </r>
    <r>
      <rPr>
        <b/>
        <sz val="11"/>
        <rFont val="Arial"/>
        <family val="2"/>
      </rPr>
      <t xml:space="preserve">
Letalitätsradien 
(R</t>
    </r>
    <r>
      <rPr>
        <b/>
        <vertAlign val="subscript"/>
        <sz val="11"/>
        <rFont val="Arial"/>
        <family val="2"/>
      </rPr>
      <t>90</t>
    </r>
    <r>
      <rPr>
        <b/>
        <sz val="11"/>
        <rFont val="Arial"/>
        <family val="2"/>
      </rPr>
      <t>, R</t>
    </r>
    <r>
      <rPr>
        <b/>
        <vertAlign val="subscript"/>
        <sz val="11"/>
        <rFont val="Arial"/>
        <family val="2"/>
      </rPr>
      <t>50</t>
    </r>
    <r>
      <rPr>
        <b/>
        <sz val="11"/>
        <rFont val="Arial"/>
        <family val="2"/>
      </rPr>
      <t>, R</t>
    </r>
    <r>
      <rPr>
        <b/>
        <vertAlign val="subscript"/>
        <sz val="11"/>
        <rFont val="Arial"/>
        <family val="2"/>
      </rPr>
      <t>10</t>
    </r>
    <r>
      <rPr>
        <b/>
        <sz val="11"/>
        <rFont val="Arial"/>
        <family val="2"/>
      </rPr>
      <t>, R</t>
    </r>
    <r>
      <rPr>
        <b/>
        <vertAlign val="subscript"/>
        <sz val="11"/>
        <rFont val="Arial"/>
        <family val="2"/>
      </rPr>
      <t>1</t>
    </r>
    <r>
      <rPr>
        <b/>
        <sz val="11"/>
        <rFont val="Arial"/>
        <family val="2"/>
      </rPr>
      <t>)</t>
    </r>
  </si>
  <si>
    <r>
      <rPr>
        <b/>
        <sz val="12"/>
        <rFont val="Arial"/>
        <family val="2"/>
      </rPr>
      <t>P8</t>
    </r>
    <r>
      <rPr>
        <b/>
        <sz val="11"/>
        <rFont val="Arial"/>
        <family val="2"/>
      </rPr>
      <t xml:space="preserve">
Letalitätsbereich und Ausrichtung</t>
    </r>
  </si>
  <si>
    <t>Oberirdische Anlage 
in Leichtbauweise
(z.B. Container)</t>
  </si>
  <si>
    <r>
      <t>GK 1.1 &amp; GK 1.2 &amp; 
GK 1.3</t>
    </r>
    <r>
      <rPr>
        <b/>
        <vertAlign val="superscript"/>
        <sz val="10"/>
        <rFont val="Arial"/>
        <family val="2"/>
      </rPr>
      <t>a</t>
    </r>
  </si>
  <si>
    <t>Detonation 
(NEM, QTNT)</t>
  </si>
  <si>
    <r>
      <t>GK 1.3</t>
    </r>
    <r>
      <rPr>
        <b/>
        <vertAlign val="superscript"/>
        <sz val="10"/>
        <rFont val="Arial"/>
        <family val="2"/>
      </rPr>
      <t>b</t>
    </r>
  </si>
  <si>
    <r>
      <t>GK 1.1 &amp; GK 1.2 &amp; 
GK 1.3</t>
    </r>
    <r>
      <rPr>
        <b/>
        <vertAlign val="superscript"/>
        <sz val="10"/>
        <rFont val="Arial"/>
        <family val="2"/>
      </rPr>
      <t>a</t>
    </r>
    <r>
      <rPr>
        <b/>
        <sz val="10"/>
        <rFont val="Arial"/>
        <family val="2"/>
      </rPr>
      <t xml:space="preserve"> &amp; GK 1.3</t>
    </r>
    <r>
      <rPr>
        <b/>
        <vertAlign val="superscript"/>
        <sz val="10"/>
        <rFont val="Arial"/>
        <family val="2"/>
      </rPr>
      <t>b</t>
    </r>
  </si>
  <si>
    <r>
      <t>fallspezifische Ausmass-einschätzung</t>
    </r>
    <r>
      <rPr>
        <b/>
        <vertAlign val="superscript"/>
        <sz val="10"/>
        <rFont val="Arial"/>
        <family val="2"/>
      </rPr>
      <t>c</t>
    </r>
  </si>
  <si>
    <t>freies Szenario</t>
  </si>
  <si>
    <r>
      <t xml:space="preserve">Sektor </t>
    </r>
    <r>
      <rPr>
        <b/>
        <sz val="12"/>
        <rFont val="Symbol"/>
        <family val="1"/>
        <charset val="2"/>
      </rPr>
      <t>a</t>
    </r>
    <r>
      <rPr>
        <b/>
        <sz val="9"/>
        <rFont val="Symbol"/>
        <family val="1"/>
        <charset val="2"/>
      </rPr>
      <t xml:space="preserve"> </t>
    </r>
    <r>
      <rPr>
        <b/>
        <sz val="9"/>
        <rFont val="Arial"/>
        <family val="2"/>
      </rPr>
      <t>=</t>
    </r>
  </si>
  <si>
    <t>Logische Abfrage</t>
  </si>
  <si>
    <t>Ja</t>
  </si>
  <si>
    <t>Nein</t>
  </si>
  <si>
    <t>Strecke in Zone 30%-Letalität</t>
  </si>
  <si>
    <t>Strecke in Zone 80%-Letalität</t>
  </si>
  <si>
    <t>Strecke in Zone 99%-Letalität</t>
  </si>
  <si>
    <t>Exposition Betriebseinheit 02</t>
  </si>
  <si>
    <t>Exposition Betriebseinheit 08</t>
  </si>
  <si>
    <t>Exposition Betriebseinheit 07</t>
  </si>
  <si>
    <t>Exposition Betriebseinheit 06</t>
  </si>
  <si>
    <t>Exposition Betriebseinheit 05</t>
  </si>
  <si>
    <t>Exposition Betriebseinheit 04</t>
  </si>
  <si>
    <t>Exposition Betriebseinheit 03</t>
  </si>
  <si>
    <t>Schwere Schädigung zu erwarten :</t>
  </si>
  <si>
    <t>Wohngebietstrasse</t>
  </si>
  <si>
    <t>Mischgebiet- / Gewerbegebietstrasse</t>
  </si>
  <si>
    <t xml:space="preserve">Stadtautobahn </t>
  </si>
  <si>
    <t>Überlandstrasse</t>
  </si>
  <si>
    <t>Maximale Anzahl Todesopfer über Betriebseinheiten und Expositionen :</t>
  </si>
  <si>
    <t>Anzahl Betriebseinheiten oder Expositionen :</t>
  </si>
  <si>
    <t>V 1.1 - 05.11.2024</t>
  </si>
  <si>
    <t>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</si>
</sst>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
    <numFmt numFmtId="167" formatCode="0.000"/>
  </numFmts>
  <fonts count="47" x14ac:knownFonts="1">
    <font>
      <sz val="11"/>
      <color theme="1"/>
      <name val="Arial"/>
      <family val="2"/>
    </font>
    <font>
      <sz val="11"/>
      <color theme="1"/>
      <name val="Calibri"/>
      <family val="2"/>
      <scheme val="minor"/>
    </font>
    <font>
      <sz val="11"/>
      <color rgb="FF006100"/>
      <name val="Arial"/>
      <family val="2"/>
    </font>
    <font>
      <sz val="11"/>
      <color rgb="FF9C6500"/>
      <name val="Arial"/>
      <family val="2"/>
    </font>
    <font>
      <sz val="8"/>
      <name val="Arial"/>
      <family val="2"/>
    </font>
    <font>
      <b/>
      <sz val="11"/>
      <color rgb="FFFF0000"/>
      <name val="Arial"/>
      <family val="2"/>
    </font>
    <font>
      <sz val="11"/>
      <color theme="1"/>
      <name val="Arial"/>
      <family val="2"/>
    </font>
    <font>
      <b/>
      <sz val="11"/>
      <color theme="1"/>
      <name val="Arial"/>
      <family val="2"/>
    </font>
    <font>
      <i/>
      <sz val="11"/>
      <color theme="1"/>
      <name val="Arial"/>
      <family val="2"/>
    </font>
    <font>
      <u/>
      <sz val="11"/>
      <color theme="10"/>
      <name val="Calibri"/>
      <family val="2"/>
      <scheme val="minor"/>
    </font>
    <font>
      <b/>
      <sz val="11"/>
      <color theme="0"/>
      <name val="Arial"/>
      <family val="2"/>
    </font>
    <font>
      <sz val="11"/>
      <color theme="0"/>
      <name val="Arial"/>
      <family val="2"/>
    </font>
    <font>
      <b/>
      <sz val="11"/>
      <name val="Arial"/>
      <family val="2"/>
    </font>
    <font>
      <sz val="11"/>
      <name val="Arial"/>
      <family val="2"/>
    </font>
    <font>
      <vertAlign val="superscript"/>
      <sz val="11"/>
      <color theme="1"/>
      <name val="Arial"/>
      <family val="2"/>
    </font>
    <font>
      <b/>
      <sz val="9"/>
      <name val="Arial"/>
      <family val="2"/>
    </font>
    <font>
      <b/>
      <sz val="9"/>
      <color theme="0"/>
      <name val="Arial"/>
      <family val="2"/>
    </font>
    <font>
      <sz val="9"/>
      <color theme="1"/>
      <name val="Arial"/>
      <family val="2"/>
    </font>
    <font>
      <sz val="9"/>
      <color theme="0"/>
      <name val="Arial"/>
      <family val="2"/>
    </font>
    <font>
      <b/>
      <vertAlign val="superscript"/>
      <sz val="9"/>
      <name val="Arial"/>
      <family val="2"/>
    </font>
    <font>
      <b/>
      <sz val="9"/>
      <color theme="1"/>
      <name val="Arial"/>
      <family val="2"/>
    </font>
    <font>
      <vertAlign val="superscript"/>
      <sz val="9"/>
      <color theme="1"/>
      <name val="Arial"/>
      <family val="2"/>
    </font>
    <font>
      <b/>
      <vertAlign val="superscript"/>
      <sz val="9"/>
      <color theme="1"/>
      <name val="Arial"/>
      <family val="2"/>
    </font>
    <font>
      <b/>
      <u/>
      <sz val="11"/>
      <color theme="10"/>
      <name val="Arial"/>
      <family val="2"/>
    </font>
    <font>
      <b/>
      <i/>
      <sz val="9"/>
      <color theme="1"/>
      <name val="Arial"/>
      <family val="2"/>
    </font>
    <font>
      <b/>
      <u/>
      <sz val="9"/>
      <color theme="10"/>
      <name val="Arial"/>
      <family val="2"/>
    </font>
    <font>
      <b/>
      <i/>
      <sz val="9"/>
      <color theme="0" tint="-0.499984740745262"/>
      <name val="Arial"/>
      <family val="2"/>
    </font>
    <font>
      <i/>
      <sz val="9"/>
      <color rgb="FFFF0000"/>
      <name val="Arial"/>
      <family val="2"/>
    </font>
    <font>
      <sz val="9"/>
      <color rgb="FFFF0000"/>
      <name val="Arial"/>
      <family val="2"/>
    </font>
    <font>
      <i/>
      <sz val="9"/>
      <color theme="1"/>
      <name val="Arial"/>
      <family val="2"/>
    </font>
    <font>
      <b/>
      <sz val="9"/>
      <color rgb="FFFF0000"/>
      <name val="Arial"/>
      <family val="2"/>
    </font>
    <font>
      <b/>
      <vertAlign val="superscript"/>
      <sz val="11"/>
      <name val="Arial"/>
      <family val="2"/>
    </font>
    <font>
      <b/>
      <sz val="14"/>
      <color theme="1"/>
      <name val="Arial"/>
      <family val="2"/>
    </font>
    <font>
      <b/>
      <i/>
      <sz val="11"/>
      <color theme="1"/>
      <name val="Arial"/>
      <family val="2"/>
    </font>
    <font>
      <b/>
      <sz val="11"/>
      <color theme="4"/>
      <name val="Arial"/>
      <family val="2"/>
    </font>
    <font>
      <b/>
      <sz val="12"/>
      <color theme="0"/>
      <name val="Arial"/>
      <family val="2"/>
    </font>
    <font>
      <b/>
      <sz val="8"/>
      <color theme="0"/>
      <name val="Arial"/>
      <family val="2"/>
    </font>
    <font>
      <b/>
      <sz val="16"/>
      <color theme="1"/>
      <name val="Arial"/>
      <family val="2"/>
    </font>
    <font>
      <b/>
      <i/>
      <sz val="9"/>
      <name val="Arial"/>
      <family val="2"/>
    </font>
    <font>
      <b/>
      <i/>
      <vertAlign val="subscript"/>
      <sz val="9"/>
      <name val="Arial"/>
      <family val="2"/>
    </font>
    <font>
      <b/>
      <sz val="8"/>
      <color theme="1"/>
      <name val="Arial"/>
      <family val="2"/>
    </font>
    <font>
      <b/>
      <sz val="12"/>
      <name val="Arial"/>
      <family val="2"/>
    </font>
    <font>
      <b/>
      <vertAlign val="subscript"/>
      <sz val="11"/>
      <name val="Arial"/>
      <family val="2"/>
    </font>
    <font>
      <b/>
      <sz val="10"/>
      <name val="Arial"/>
      <family val="2"/>
    </font>
    <font>
      <b/>
      <vertAlign val="superscript"/>
      <sz val="10"/>
      <name val="Arial"/>
      <family val="2"/>
    </font>
    <font>
      <b/>
      <sz val="9"/>
      <name val="Symbol"/>
      <family val="1"/>
      <charset val="2"/>
    </font>
    <font>
      <b/>
      <sz val="12"/>
      <name val="Symbol"/>
      <family val="1"/>
      <charset val="2"/>
    </font>
  </fonts>
  <fills count="19">
    <fill>
      <patternFill patternType="none"/>
    </fill>
    <fill>
      <patternFill patternType="gray125"/>
    </fill>
    <fill>
      <patternFill patternType="solid">
        <fgColor rgb="FFC6EFCE"/>
      </patternFill>
    </fill>
    <fill>
      <patternFill patternType="solid">
        <fgColor rgb="FFFFEB9C"/>
      </patternFill>
    </fill>
    <fill>
      <patternFill patternType="solid">
        <fgColor theme="1"/>
        <bgColor indexed="64"/>
      </patternFill>
    </fill>
    <fill>
      <patternFill patternType="solid">
        <fgColor rgb="FF00B0CA"/>
        <bgColor indexed="64"/>
      </patternFill>
    </fill>
    <fill>
      <patternFill patternType="solid">
        <fgColor rgb="FF69ED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theme="7"/>
      </left>
      <right style="thin">
        <color indexed="64"/>
      </right>
      <top style="thin">
        <color indexed="64"/>
      </top>
      <bottom style="thin">
        <color indexed="64"/>
      </bottom>
      <diagonal/>
    </border>
    <border>
      <left style="thin">
        <color indexed="64"/>
      </left>
      <right style="thin">
        <color theme="7"/>
      </right>
      <top style="thin">
        <color indexed="64"/>
      </top>
      <bottom style="thin">
        <color indexed="64"/>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thin">
        <color theme="7"/>
      </left>
      <right style="thin">
        <color indexed="64"/>
      </right>
      <top style="thin">
        <color indexed="64"/>
      </top>
      <bottom/>
      <diagonal/>
    </border>
    <border>
      <left style="thin">
        <color indexed="64"/>
      </left>
      <right style="thin">
        <color theme="7"/>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6">
    <xf numFmtId="0" fontId="0" fillId="0" borderId="0"/>
    <xf numFmtId="0" fontId="2" fillId="2" borderId="0" applyNumberFormat="0" applyBorder="0" applyAlignment="0" applyProtection="0"/>
    <xf numFmtId="0" fontId="3" fillId="3" borderId="0" applyNumberFormat="0" applyBorder="0" applyAlignment="0" applyProtection="0"/>
    <xf numFmtId="0" fontId="6" fillId="0" borderId="0"/>
    <xf numFmtId="0" fontId="1" fillId="0" borderId="0"/>
    <xf numFmtId="0" fontId="9" fillId="0" borderId="0" applyNumberFormat="0" applyFill="0" applyBorder="0" applyAlignment="0" applyProtection="0"/>
  </cellStyleXfs>
  <cellXfs count="296">
    <xf numFmtId="0" fontId="0" fillId="0" borderId="0" xfId="0"/>
    <xf numFmtId="0" fontId="5" fillId="0" borderId="0" xfId="0" applyFont="1"/>
    <xf numFmtId="0" fontId="0" fillId="0" borderId="0" xfId="0" applyFill="1"/>
    <xf numFmtId="0" fontId="5" fillId="0" borderId="0" xfId="0" applyFont="1" applyFill="1"/>
    <xf numFmtId="0" fontId="0" fillId="0" borderId="0" xfId="0" applyFill="1" applyAlignment="1">
      <alignment wrapText="1"/>
    </xf>
    <xf numFmtId="0" fontId="8" fillId="0" borderId="0" xfId="0" applyFont="1" applyFill="1"/>
    <xf numFmtId="0" fontId="8" fillId="0" borderId="0" xfId="0" applyFont="1" applyFill="1" applyAlignment="1">
      <alignment wrapText="1"/>
    </xf>
    <xf numFmtId="0" fontId="6" fillId="0" borderId="0" xfId="0" applyFont="1"/>
    <xf numFmtId="0" fontId="17" fillId="0" borderId="0" xfId="0" applyFont="1" applyAlignment="1">
      <alignment vertical="top"/>
    </xf>
    <xf numFmtId="0" fontId="17" fillId="0" borderId="0" xfId="0" applyFont="1" applyAlignment="1">
      <alignment vertical="top" wrapText="1"/>
    </xf>
    <xf numFmtId="0" fontId="17" fillId="0" borderId="0" xfId="0" applyFont="1"/>
    <xf numFmtId="0" fontId="20" fillId="0" borderId="0" xfId="0" quotePrefix="1" applyFont="1" applyAlignment="1">
      <alignment vertical="top" wrapText="1"/>
    </xf>
    <xf numFmtId="0" fontId="17" fillId="0" borderId="0" xfId="0" quotePrefix="1" applyFont="1" applyAlignment="1">
      <alignment vertical="top" wrapText="1"/>
    </xf>
    <xf numFmtId="0" fontId="20" fillId="0" borderId="0" xfId="0" applyFont="1" applyAlignment="1">
      <alignment vertical="top" wrapText="1"/>
    </xf>
    <xf numFmtId="0" fontId="20" fillId="0" borderId="0" xfId="0" quotePrefix="1" applyFont="1" applyAlignment="1">
      <alignment vertical="top"/>
    </xf>
    <xf numFmtId="0" fontId="24" fillId="0" borderId="11" xfId="0" applyFont="1" applyBorder="1"/>
    <xf numFmtId="0" fontId="17" fillId="0" borderId="0" xfId="0" applyFont="1" applyFill="1"/>
    <xf numFmtId="0" fontId="27" fillId="0" borderId="0" xfId="0" applyFont="1"/>
    <xf numFmtId="0" fontId="28" fillId="0" borderId="0" xfId="0" applyFont="1"/>
    <xf numFmtId="0" fontId="29" fillId="0" borderId="10" xfId="0" applyFont="1" applyBorder="1"/>
    <xf numFmtId="0" fontId="30" fillId="13" borderId="11" xfId="0" applyFont="1" applyFill="1" applyBorder="1"/>
    <xf numFmtId="0" fontId="20" fillId="13" borderId="11" xfId="0" applyFont="1" applyFill="1" applyBorder="1"/>
    <xf numFmtId="0" fontId="17" fillId="0" borderId="11" xfId="0" applyFont="1" applyBorder="1"/>
    <xf numFmtId="0" fontId="17" fillId="0" borderId="12" xfId="0" applyFont="1" applyBorder="1"/>
    <xf numFmtId="0" fontId="15" fillId="6" borderId="4" xfId="0" applyFont="1" applyFill="1" applyBorder="1" applyAlignment="1">
      <alignment vertical="center" wrapText="1"/>
    </xf>
    <xf numFmtId="0" fontId="29" fillId="0" borderId="1" xfId="0" applyFont="1" applyBorder="1"/>
    <xf numFmtId="9" fontId="20" fillId="0" borderId="3" xfId="0" applyNumberFormat="1" applyFont="1" applyBorder="1"/>
    <xf numFmtId="9" fontId="20" fillId="0" borderId="7" xfId="0" applyNumberFormat="1" applyFont="1" applyBorder="1"/>
    <xf numFmtId="0" fontId="20" fillId="14" borderId="13" xfId="0" applyFont="1" applyFill="1" applyBorder="1"/>
    <xf numFmtId="0" fontId="20" fillId="14" borderId="3" xfId="0" applyFont="1" applyFill="1" applyBorder="1"/>
    <xf numFmtId="0" fontId="20" fillId="14" borderId="14" xfId="0" applyFont="1" applyFill="1" applyBorder="1"/>
    <xf numFmtId="0" fontId="20" fillId="0" borderId="5" xfId="0" applyFont="1" applyBorder="1"/>
    <xf numFmtId="164" fontId="17" fillId="12" borderId="6" xfId="0" applyNumberFormat="1" applyFont="1" applyFill="1" applyBorder="1"/>
    <xf numFmtId="164" fontId="17" fillId="12" borderId="1" xfId="0" applyNumberFormat="1" applyFont="1" applyFill="1" applyBorder="1"/>
    <xf numFmtId="164" fontId="17" fillId="12" borderId="5" xfId="0" applyNumberFormat="1" applyFont="1" applyFill="1" applyBorder="1"/>
    <xf numFmtId="164" fontId="17" fillId="0" borderId="8" xfId="0" applyNumberFormat="1" applyFont="1" applyBorder="1"/>
    <xf numFmtId="164" fontId="17" fillId="0" borderId="1" xfId="0" applyNumberFormat="1" applyFont="1" applyBorder="1"/>
    <xf numFmtId="164" fontId="17" fillId="12" borderId="9" xfId="0" applyNumberFormat="1" applyFont="1" applyFill="1" applyBorder="1"/>
    <xf numFmtId="0" fontId="17" fillId="0" borderId="0" xfId="0" applyFont="1" applyProtection="1">
      <protection locked="0"/>
    </xf>
    <xf numFmtId="0" fontId="17" fillId="0" borderId="0" xfId="0" applyFont="1" applyFill="1" applyBorder="1"/>
    <xf numFmtId="0" fontId="20" fillId="0" borderId="0" xfId="0" applyFont="1" applyFill="1" applyBorder="1"/>
    <xf numFmtId="164" fontId="17" fillId="0" borderId="0" xfId="0" applyNumberFormat="1" applyFont="1" applyFill="1" applyBorder="1"/>
    <xf numFmtId="0" fontId="15" fillId="0" borderId="0" xfId="0" applyFont="1" applyFill="1" applyBorder="1" applyAlignment="1">
      <alignment vertical="top" wrapText="1"/>
    </xf>
    <xf numFmtId="0" fontId="20" fillId="16" borderId="4" xfId="0" applyFont="1" applyFill="1" applyBorder="1" applyAlignment="1">
      <alignment horizontal="left" vertical="center"/>
    </xf>
    <xf numFmtId="0" fontId="20" fillId="16" borderId="4" xfId="0" applyFont="1" applyFill="1" applyBorder="1" applyAlignment="1">
      <alignment horizontal="left" vertical="center" wrapText="1"/>
    </xf>
    <xf numFmtId="0" fontId="11" fillId="4" borderId="4" xfId="0" applyFont="1" applyFill="1" applyBorder="1"/>
    <xf numFmtId="0" fontId="12" fillId="5" borderId="3" xfId="0" applyFont="1" applyFill="1" applyBorder="1" applyAlignment="1">
      <alignment vertical="center" wrapText="1"/>
    </xf>
    <xf numFmtId="0" fontId="0" fillId="5" borderId="2" xfId="0" applyFont="1" applyFill="1" applyBorder="1"/>
    <xf numFmtId="0" fontId="0" fillId="5" borderId="4" xfId="0" applyFont="1" applyFill="1" applyBorder="1"/>
    <xf numFmtId="0" fontId="10" fillId="4" borderId="3" xfId="0" applyFont="1" applyFill="1" applyBorder="1" applyAlignment="1">
      <alignment vertical="center" wrapText="1"/>
    </xf>
    <xf numFmtId="0" fontId="0" fillId="4" borderId="0" xfId="0" applyFont="1" applyFill="1"/>
    <xf numFmtId="0" fontId="0" fillId="6" borderId="1" xfId="0" applyFont="1" applyFill="1" applyBorder="1"/>
    <xf numFmtId="0" fontId="0" fillId="15" borderId="1" xfId="0" applyFont="1" applyFill="1" applyBorder="1"/>
    <xf numFmtId="0" fontId="0" fillId="15" borderId="1" xfId="0" applyFont="1" applyFill="1" applyBorder="1" applyAlignment="1">
      <alignment wrapText="1"/>
    </xf>
    <xf numFmtId="0" fontId="13" fillId="9" borderId="1" xfId="0" applyFont="1" applyFill="1" applyBorder="1" applyAlignment="1">
      <alignment vertical="center"/>
    </xf>
    <xf numFmtId="0" fontId="13" fillId="8" borderId="31" xfId="1" applyFont="1" applyFill="1" applyBorder="1" applyAlignment="1">
      <alignment vertical="top" wrapText="1"/>
    </xf>
    <xf numFmtId="0" fontId="13" fillId="8" borderId="30" xfId="1" applyFont="1" applyFill="1" applyBorder="1" applyAlignment="1">
      <alignment vertical="top" wrapText="1"/>
    </xf>
    <xf numFmtId="0" fontId="12" fillId="8" borderId="7" xfId="1" applyFont="1" applyFill="1" applyBorder="1" applyAlignment="1">
      <alignment vertical="top" wrapText="1"/>
    </xf>
    <xf numFmtId="0" fontId="15" fillId="9" borderId="4" xfId="0" applyFont="1" applyFill="1" applyBorder="1" applyAlignment="1" applyProtection="1">
      <alignment vertical="center" wrapText="1"/>
    </xf>
    <xf numFmtId="0" fontId="15" fillId="9" borderId="23" xfId="0" applyFont="1" applyFill="1" applyBorder="1" applyAlignment="1" applyProtection="1">
      <alignment vertical="center" wrapText="1"/>
    </xf>
    <xf numFmtId="0" fontId="6" fillId="0" borderId="0" xfId="4" applyFont="1"/>
    <xf numFmtId="0" fontId="24" fillId="7" borderId="0" xfId="0" applyFont="1" applyFill="1"/>
    <xf numFmtId="0" fontId="17" fillId="0" borderId="0" xfId="4" applyFont="1" applyProtection="1">
      <protection hidden="1"/>
    </xf>
    <xf numFmtId="0" fontId="17" fillId="0" borderId="0" xfId="4" applyFont="1" applyAlignment="1" applyProtection="1">
      <alignment horizontal="left" wrapText="1"/>
      <protection hidden="1"/>
    </xf>
    <xf numFmtId="0" fontId="17" fillId="0" borderId="0" xfId="4" applyFont="1"/>
    <xf numFmtId="0" fontId="0" fillId="0" borderId="0" xfId="0" applyFont="1" applyAlignment="1">
      <alignment vertical="center"/>
    </xf>
    <xf numFmtId="0" fontId="0" fillId="0" borderId="0" xfId="0" applyFont="1"/>
    <xf numFmtId="0" fontId="0" fillId="0" borderId="0" xfId="0" applyFont="1" applyFill="1"/>
    <xf numFmtId="0" fontId="7" fillId="0" borderId="0" xfId="0" applyFont="1" applyAlignment="1" applyProtection="1">
      <alignment vertical="center" wrapText="1"/>
      <protection hidden="1"/>
    </xf>
    <xf numFmtId="0" fontId="7" fillId="0" borderId="0" xfId="0" applyFont="1" applyAlignment="1">
      <alignment horizontal="center" wrapText="1"/>
    </xf>
    <xf numFmtId="0" fontId="7" fillId="0" borderId="0" xfId="0" applyFont="1" applyAlignment="1">
      <alignment vertical="center" textRotation="90" wrapText="1"/>
    </xf>
    <xf numFmtId="0" fontId="7" fillId="0" borderId="0" xfId="0" applyFont="1" applyBorder="1" applyAlignment="1" applyProtection="1">
      <alignment vertical="center" wrapText="1"/>
      <protection hidden="1"/>
    </xf>
    <xf numFmtId="0" fontId="0" fillId="0" borderId="0" xfId="0" applyFont="1" applyProtection="1">
      <protection hidden="1"/>
    </xf>
    <xf numFmtId="0" fontId="7" fillId="0" borderId="0" xfId="0" applyFont="1" applyAlignment="1" applyProtection="1">
      <alignment horizontal="center" vertical="center"/>
      <protection hidden="1"/>
    </xf>
    <xf numFmtId="0" fontId="34" fillId="0" borderId="0" xfId="0" applyFont="1"/>
    <xf numFmtId="0" fontId="0" fillId="0" borderId="0" xfId="0" applyFont="1" applyProtection="1">
      <protection locked="0"/>
    </xf>
    <xf numFmtId="0" fontId="33" fillId="7" borderId="0" xfId="0" applyFont="1" applyFill="1"/>
    <xf numFmtId="0" fontId="7" fillId="7" borderId="0" xfId="0" applyFont="1" applyFill="1" applyAlignment="1" applyProtection="1">
      <protection locked="0"/>
    </xf>
    <xf numFmtId="0" fontId="0" fillId="7" borderId="0" xfId="0" applyFont="1" applyFill="1" applyProtection="1">
      <protection locked="0"/>
    </xf>
    <xf numFmtId="0" fontId="7" fillId="0" borderId="0" xfId="0" applyFont="1" applyBorder="1"/>
    <xf numFmtId="0" fontId="12" fillId="0" borderId="0" xfId="5" applyFont="1" applyBorder="1" applyAlignment="1">
      <alignment horizontal="center" vertical="center"/>
    </xf>
    <xf numFmtId="0" fontId="0" fillId="0" borderId="0" xfId="0" applyFont="1" applyBorder="1"/>
    <xf numFmtId="0" fontId="23" fillId="0" borderId="0" xfId="5" applyFont="1" applyBorder="1" applyAlignment="1" applyProtection="1">
      <alignment vertical="center"/>
      <protection locked="0"/>
    </xf>
    <xf numFmtId="0" fontId="35" fillId="4" borderId="0" xfId="0" applyFont="1" applyFill="1"/>
    <xf numFmtId="0" fontId="11" fillId="4" borderId="0" xfId="0" applyFont="1" applyFill="1"/>
    <xf numFmtId="0" fontId="18" fillId="4" borderId="0" xfId="0" applyFont="1" applyFill="1"/>
    <xf numFmtId="0" fontId="0" fillId="0" borderId="1" xfId="0" applyFont="1" applyBorder="1" applyAlignment="1">
      <alignment horizontal="center"/>
    </xf>
    <xf numFmtId="14" fontId="0" fillId="0" borderId="0" xfId="0" applyNumberFormat="1" applyFont="1" applyAlignment="1">
      <alignment horizontal="left"/>
    </xf>
    <xf numFmtId="0" fontId="7" fillId="0" borderId="1" xfId="0" applyFont="1" applyBorder="1"/>
    <xf numFmtId="0" fontId="0" fillId="0" borderId="1" xfId="0" applyBorder="1"/>
    <xf numFmtId="2" fontId="20" fillId="16" borderId="4" xfId="0" applyNumberFormat="1" applyFont="1" applyFill="1" applyBorder="1" applyAlignment="1">
      <alignment horizontal="center" vertical="center"/>
    </xf>
    <xf numFmtId="2" fontId="15" fillId="9" borderId="4" xfId="0" applyNumberFormat="1" applyFont="1" applyFill="1" applyBorder="1" applyAlignment="1" applyProtection="1">
      <alignment horizontal="center" vertical="center" wrapText="1"/>
    </xf>
    <xf numFmtId="2" fontId="20" fillId="7" borderId="1" xfId="0" applyNumberFormat="1" applyFont="1" applyFill="1" applyBorder="1" applyAlignment="1" applyProtection="1">
      <alignment horizontal="center" vertical="center"/>
    </xf>
    <xf numFmtId="0" fontId="20" fillId="7" borderId="6" xfId="0" applyFont="1" applyFill="1" applyBorder="1" applyAlignment="1">
      <alignment vertical="center" wrapText="1"/>
    </xf>
    <xf numFmtId="0" fontId="20" fillId="7" borderId="17" xfId="0" applyFont="1" applyFill="1" applyBorder="1" applyAlignment="1">
      <alignment vertical="center" wrapText="1"/>
    </xf>
    <xf numFmtId="2" fontId="20" fillId="16" borderId="28" xfId="0" applyNumberFormat="1" applyFont="1" applyFill="1" applyBorder="1" applyAlignment="1">
      <alignment horizontal="center" vertical="center"/>
    </xf>
    <xf numFmtId="0" fontId="26" fillId="0" borderId="0" xfId="0" applyFont="1" applyFill="1" applyBorder="1"/>
    <xf numFmtId="0" fontId="0" fillId="0" borderId="0" xfId="0" applyFont="1" applyFill="1" applyBorder="1" applyAlignment="1">
      <alignment vertical="center"/>
    </xf>
    <xf numFmtId="0" fontId="0" fillId="0" borderId="0" xfId="0" applyFont="1" applyFill="1" applyBorder="1"/>
    <xf numFmtId="0" fontId="0" fillId="0" borderId="0" xfId="0" applyFont="1" applyFill="1" applyBorder="1" applyProtection="1">
      <protection locked="0"/>
    </xf>
    <xf numFmtId="0" fontId="33" fillId="0" borderId="0" xfId="0" applyFont="1" applyFill="1" applyBorder="1"/>
    <xf numFmtId="0" fontId="17" fillId="0" borderId="0" xfId="0" applyFont="1" applyFill="1" applyBorder="1" applyProtection="1">
      <protection locked="0"/>
    </xf>
    <xf numFmtId="0" fontId="27" fillId="0" borderId="0" xfId="0" applyFont="1" applyFill="1" applyBorder="1"/>
    <xf numFmtId="0" fontId="28" fillId="0" borderId="0" xfId="0" applyFont="1" applyFill="1" applyBorder="1"/>
    <xf numFmtId="0" fontId="29" fillId="0" borderId="0" xfId="0" applyFont="1" applyFill="1" applyBorder="1"/>
    <xf numFmtId="9" fontId="20" fillId="0" borderId="0" xfId="0" applyNumberFormat="1" applyFont="1" applyFill="1" applyBorder="1"/>
    <xf numFmtId="2" fontId="17" fillId="0" borderId="0" xfId="0" applyNumberFormat="1" applyFont="1" applyFill="1" applyBorder="1"/>
    <xf numFmtId="0" fontId="20" fillId="9" borderId="3" xfId="0" applyFont="1" applyFill="1" applyBorder="1" applyAlignment="1">
      <alignment horizontal="center"/>
    </xf>
    <xf numFmtId="0" fontId="25" fillId="0" borderId="0" xfId="5" applyFont="1" applyBorder="1" applyAlignment="1" applyProtection="1">
      <alignment vertical="center"/>
      <protection locked="0"/>
    </xf>
    <xf numFmtId="0" fontId="20" fillId="9" borderId="29" xfId="0" applyFont="1" applyFill="1" applyBorder="1" applyAlignment="1" applyProtection="1">
      <alignment vertical="center" wrapText="1"/>
      <protection hidden="1"/>
    </xf>
    <xf numFmtId="3" fontId="20" fillId="9" borderId="5" xfId="0" applyNumberFormat="1" applyFont="1" applyFill="1" applyBorder="1" applyAlignment="1">
      <alignment horizontal="center" vertical="center"/>
    </xf>
    <xf numFmtId="0" fontId="20" fillId="9" borderId="3" xfId="0" applyFont="1" applyFill="1" applyBorder="1" applyAlignment="1">
      <alignment horizontal="center" vertical="center"/>
    </xf>
    <xf numFmtId="0" fontId="32" fillId="0" borderId="0" xfId="4" applyFont="1" applyAlignment="1"/>
    <xf numFmtId="0" fontId="33" fillId="7" borderId="40" xfId="0" applyFont="1" applyFill="1" applyBorder="1"/>
    <xf numFmtId="0" fontId="7" fillId="7" borderId="41" xfId="0" applyFont="1" applyFill="1" applyBorder="1" applyAlignment="1" applyProtection="1">
      <protection locked="0"/>
    </xf>
    <xf numFmtId="0" fontId="0" fillId="7" borderId="41" xfId="0" applyFont="1" applyFill="1" applyBorder="1" applyProtection="1">
      <protection locked="0"/>
    </xf>
    <xf numFmtId="0" fontId="0" fillId="7" borderId="42" xfId="0" applyFont="1" applyFill="1" applyBorder="1" applyProtection="1">
      <protection locked="0"/>
    </xf>
    <xf numFmtId="0" fontId="7" fillId="7" borderId="42" xfId="0" applyFont="1" applyFill="1" applyBorder="1" applyAlignment="1" applyProtection="1">
      <protection locked="0"/>
    </xf>
    <xf numFmtId="0" fontId="33" fillId="11" borderId="40" xfId="0" applyFont="1" applyFill="1" applyBorder="1"/>
    <xf numFmtId="0" fontId="7" fillId="11" borderId="41" xfId="0" applyFont="1" applyFill="1" applyBorder="1" applyAlignment="1" applyProtection="1">
      <protection locked="0"/>
    </xf>
    <xf numFmtId="0" fontId="0" fillId="11" borderId="41" xfId="0" applyFont="1" applyFill="1" applyBorder="1" applyProtection="1">
      <protection locked="0"/>
    </xf>
    <xf numFmtId="0" fontId="17" fillId="11" borderId="42" xfId="0" applyFont="1" applyFill="1" applyBorder="1"/>
    <xf numFmtId="2" fontId="7" fillId="7" borderId="18" xfId="0" applyNumberFormat="1" applyFont="1" applyFill="1" applyBorder="1" applyAlignment="1" applyProtection="1">
      <alignment horizontal="center" vertical="center"/>
    </xf>
    <xf numFmtId="0" fontId="36" fillId="4" borderId="0" xfId="0" applyFont="1" applyFill="1" applyAlignment="1">
      <alignment horizontal="right" vertical="top"/>
    </xf>
    <xf numFmtId="2" fontId="20" fillId="7" borderId="6" xfId="0" applyNumberFormat="1" applyFont="1" applyFill="1" applyBorder="1" applyAlignment="1" applyProtection="1">
      <alignment horizontal="center" vertical="center"/>
    </xf>
    <xf numFmtId="164" fontId="15" fillId="9" borderId="1" xfId="0" applyNumberFormat="1" applyFont="1" applyFill="1" applyBorder="1" applyAlignment="1" applyProtection="1">
      <alignment horizontal="center" vertical="center" wrapText="1"/>
    </xf>
    <xf numFmtId="164" fontId="15" fillId="9" borderId="6" xfId="0" applyNumberFormat="1" applyFont="1" applyFill="1" applyBorder="1" applyAlignment="1" applyProtection="1">
      <alignment horizontal="center" vertical="center" wrapText="1"/>
    </xf>
    <xf numFmtId="164" fontId="15" fillId="9" borderId="18" xfId="0" applyNumberFormat="1" applyFont="1" applyFill="1" applyBorder="1" applyAlignment="1" applyProtection="1">
      <alignment horizontal="center" vertical="center" wrapText="1"/>
    </xf>
    <xf numFmtId="164" fontId="15" fillId="9" borderId="17" xfId="0" applyNumberFormat="1" applyFont="1" applyFill="1" applyBorder="1" applyAlignment="1" applyProtection="1">
      <alignment horizontal="center" vertical="center" wrapText="1"/>
    </xf>
    <xf numFmtId="164" fontId="15" fillId="9" borderId="16" xfId="0" applyNumberFormat="1" applyFont="1" applyFill="1" applyBorder="1" applyAlignment="1" applyProtection="1">
      <alignment horizontal="center" vertical="center" wrapText="1"/>
    </xf>
    <xf numFmtId="164" fontId="15" fillId="9" borderId="15" xfId="0" applyNumberFormat="1" applyFont="1" applyFill="1" applyBorder="1" applyAlignment="1" applyProtection="1">
      <alignment horizontal="center" vertical="center" wrapText="1"/>
    </xf>
    <xf numFmtId="0" fontId="17" fillId="0" borderId="0" xfId="0" applyFont="1" applyProtection="1"/>
    <xf numFmtId="0" fontId="20" fillId="0" borderId="0" xfId="4" applyFont="1" applyAlignment="1" applyProtection="1">
      <protection hidden="1"/>
    </xf>
    <xf numFmtId="0" fontId="20" fillId="0" borderId="0" xfId="4" applyFont="1" applyAlignment="1" applyProtection="1">
      <alignment wrapText="1"/>
      <protection hidden="1"/>
    </xf>
    <xf numFmtId="0" fontId="20" fillId="0" borderId="32" xfId="4" applyFont="1" applyFill="1" applyBorder="1" applyAlignment="1" applyProtection="1">
      <protection hidden="1"/>
    </xf>
    <xf numFmtId="0" fontId="17" fillId="0" borderId="37" xfId="0" applyFont="1" applyFill="1" applyBorder="1"/>
    <xf numFmtId="0" fontId="17" fillId="0" borderId="38" xfId="0" applyFont="1" applyFill="1" applyBorder="1"/>
    <xf numFmtId="0" fontId="17" fillId="0" borderId="33" xfId="4" applyFont="1" applyFill="1" applyBorder="1" applyAlignment="1" applyProtection="1">
      <protection hidden="1"/>
    </xf>
    <xf numFmtId="0" fontId="17" fillId="0" borderId="39" xfId="0" applyFont="1" applyFill="1" applyBorder="1"/>
    <xf numFmtId="0" fontId="17" fillId="0" borderId="22" xfId="0" applyFont="1" applyFill="1" applyBorder="1"/>
    <xf numFmtId="0" fontId="20" fillId="7" borderId="1" xfId="0" applyFont="1" applyFill="1" applyBorder="1" applyAlignment="1">
      <alignment vertical="center" wrapText="1"/>
    </xf>
    <xf numFmtId="0" fontId="12" fillId="5" borderId="2" xfId="0" applyFont="1" applyFill="1" applyBorder="1" applyAlignment="1">
      <alignment vertical="center" wrapText="1"/>
    </xf>
    <xf numFmtId="0" fontId="0" fillId="6" borderId="29" xfId="0" applyFont="1" applyFill="1" applyBorder="1"/>
    <xf numFmtId="0" fontId="10" fillId="4" borderId="2" xfId="0" applyFont="1" applyFill="1" applyBorder="1" applyAlignment="1">
      <alignment vertical="center" wrapText="1"/>
    </xf>
    <xf numFmtId="0" fontId="12" fillId="8" borderId="31" xfId="1" applyFont="1" applyFill="1" applyBorder="1" applyAlignment="1">
      <alignment vertical="top" wrapText="1"/>
    </xf>
    <xf numFmtId="0" fontId="37" fillId="0" borderId="0" xfId="0" applyFont="1"/>
    <xf numFmtId="0" fontId="0" fillId="7" borderId="0" xfId="0" applyFill="1" applyProtection="1">
      <protection locked="0"/>
    </xf>
    <xf numFmtId="164" fontId="20" fillId="17" borderId="4" xfId="0" applyNumberFormat="1" applyFont="1" applyFill="1" applyBorder="1" applyAlignment="1">
      <alignment horizontal="center" vertical="center"/>
    </xf>
    <xf numFmtId="164" fontId="20" fillId="17" borderId="23" xfId="0" applyNumberFormat="1" applyFont="1" applyFill="1" applyBorder="1" applyAlignment="1">
      <alignment horizontal="center" vertical="center"/>
    </xf>
    <xf numFmtId="2" fontId="15" fillId="17" borderId="28" xfId="0" applyNumberFormat="1" applyFont="1" applyFill="1" applyBorder="1" applyAlignment="1">
      <alignment horizontal="center" vertical="center"/>
    </xf>
    <xf numFmtId="2" fontId="20" fillId="15" borderId="27" xfId="0" applyNumberFormat="1" applyFont="1" applyFill="1" applyBorder="1" applyAlignment="1">
      <alignment horizontal="center" vertical="center"/>
    </xf>
    <xf numFmtId="0" fontId="0" fillId="0" borderId="0" xfId="0" applyAlignment="1">
      <alignment horizontal="center"/>
    </xf>
    <xf numFmtId="164" fontId="20" fillId="17" borderId="28" xfId="0" applyNumberFormat="1" applyFont="1" applyFill="1" applyBorder="1" applyAlignment="1">
      <alignment horizontal="center" vertical="center"/>
    </xf>
    <xf numFmtId="164" fontId="20" fillId="17" borderId="27" xfId="0" applyNumberFormat="1" applyFont="1" applyFill="1" applyBorder="1" applyAlignment="1">
      <alignment horizontal="center" vertical="center"/>
    </xf>
    <xf numFmtId="0" fontId="0" fillId="7" borderId="0" xfId="0" applyFill="1" applyAlignment="1" applyProtection="1">
      <alignment horizontal="center"/>
      <protection locked="0"/>
    </xf>
    <xf numFmtId="2" fontId="20" fillId="15" borderId="23" xfId="0" applyNumberFormat="1" applyFont="1" applyFill="1" applyBorder="1" applyAlignment="1">
      <alignment horizontal="center" vertical="center"/>
    </xf>
    <xf numFmtId="2" fontId="20" fillId="15" borderId="18" xfId="0" applyNumberFormat="1" applyFont="1" applyFill="1" applyBorder="1" applyAlignment="1">
      <alignment horizontal="center" vertical="center"/>
    </xf>
    <xf numFmtId="2" fontId="20" fillId="15" borderId="15" xfId="0" applyNumberFormat="1" applyFont="1" applyFill="1" applyBorder="1" applyAlignment="1">
      <alignment horizontal="center" vertical="center"/>
    </xf>
    <xf numFmtId="0" fontId="33" fillId="0" borderId="0" xfId="0" applyFont="1"/>
    <xf numFmtId="0" fontId="0" fillId="0" borderId="0" xfId="0" applyProtection="1">
      <protection locked="0"/>
    </xf>
    <xf numFmtId="0" fontId="40" fillId="0" borderId="0" xfId="0" applyFont="1" applyAlignment="1">
      <alignment horizontal="center"/>
    </xf>
    <xf numFmtId="3" fontId="20" fillId="7" borderId="1" xfId="0" applyNumberFormat="1" applyFont="1" applyFill="1" applyBorder="1" applyAlignment="1">
      <alignment horizontal="center" vertical="center" wrapText="1"/>
    </xf>
    <xf numFmtId="0" fontId="20" fillId="7" borderId="1" xfId="0" applyFont="1" applyFill="1" applyBorder="1" applyAlignment="1">
      <alignment horizontal="center"/>
    </xf>
    <xf numFmtId="0" fontId="20" fillId="7" borderId="1" xfId="0" applyFont="1" applyFill="1" applyBorder="1" applyAlignment="1">
      <alignment horizontal="center" vertical="center" wrapText="1"/>
    </xf>
    <xf numFmtId="0" fontId="15" fillId="6" borderId="28" xfId="0" applyFont="1" applyFill="1" applyBorder="1" applyAlignment="1">
      <alignment vertical="center" wrapText="1"/>
    </xf>
    <xf numFmtId="2" fontId="15" fillId="9" borderId="28" xfId="0" applyNumberFormat="1" applyFont="1" applyFill="1" applyBorder="1" applyAlignment="1" applyProtection="1">
      <alignment horizontal="center" vertical="center" wrapText="1"/>
    </xf>
    <xf numFmtId="0" fontId="15" fillId="9" borderId="5" xfId="0" applyFont="1" applyFill="1" applyBorder="1" applyAlignment="1" applyProtection="1">
      <alignment vertical="center" wrapText="1"/>
    </xf>
    <xf numFmtId="166" fontId="15" fillId="9" borderId="29" xfId="0" applyNumberFormat="1" applyFont="1" applyFill="1" applyBorder="1" applyAlignment="1" applyProtection="1">
      <alignment horizontal="left" vertical="center" wrapText="1"/>
    </xf>
    <xf numFmtId="164" fontId="7" fillId="11" borderId="5" xfId="0" applyNumberFormat="1" applyFont="1" applyFill="1" applyBorder="1" applyAlignment="1">
      <alignment vertical="center"/>
    </xf>
    <xf numFmtId="0" fontId="7" fillId="11" borderId="29" xfId="0" applyFont="1" applyFill="1" applyBorder="1" applyAlignment="1">
      <alignment vertical="center"/>
    </xf>
    <xf numFmtId="0" fontId="17" fillId="0" borderId="0" xfId="0" applyFont="1" applyAlignment="1">
      <alignment vertical="center"/>
    </xf>
    <xf numFmtId="0" fontId="17" fillId="0" borderId="0" xfId="0" applyFont="1" applyFill="1" applyProtection="1">
      <protection locked="0"/>
    </xf>
    <xf numFmtId="0" fontId="20" fillId="0" borderId="24" xfId="0" applyFont="1" applyBorder="1" applyAlignment="1" applyProtection="1">
      <alignment horizontal="left" vertical="center"/>
      <protection locked="0"/>
    </xf>
    <xf numFmtId="3" fontId="15" fillId="14" borderId="4" xfId="0" applyNumberFormat="1" applyFont="1" applyFill="1" applyBorder="1" applyAlignment="1" applyProtection="1">
      <alignment horizontal="left" vertical="center" wrapText="1"/>
      <protection locked="0"/>
    </xf>
    <xf numFmtId="2" fontId="20" fillId="0" borderId="4" xfId="0" applyNumberFormat="1" applyFont="1" applyFill="1" applyBorder="1" applyAlignment="1" applyProtection="1">
      <alignment horizontal="center" vertical="center"/>
      <protection locked="0"/>
    </xf>
    <xf numFmtId="2" fontId="20" fillId="0" borderId="28" xfId="0" applyNumberFormat="1" applyFont="1" applyFill="1" applyBorder="1" applyAlignment="1" applyProtection="1">
      <alignment horizontal="center" vertical="center"/>
      <protection locked="0"/>
    </xf>
    <xf numFmtId="165" fontId="20" fillId="0" borderId="4" xfId="0" applyNumberFormat="1" applyFont="1" applyBorder="1" applyAlignment="1" applyProtection="1">
      <alignment horizontal="center" vertical="center"/>
      <protection locked="0"/>
    </xf>
    <xf numFmtId="1" fontId="20" fillId="0" borderId="4" xfId="0" applyNumberFormat="1" applyFont="1" applyBorder="1" applyAlignment="1" applyProtection="1">
      <alignment horizontal="center" vertical="center"/>
      <protection locked="0"/>
    </xf>
    <xf numFmtId="3" fontId="20" fillId="0" borderId="28" xfId="0" applyNumberFormat="1" applyFont="1" applyBorder="1" applyAlignment="1" applyProtection="1">
      <alignment horizontal="center" vertical="center"/>
      <protection locked="0"/>
    </xf>
    <xf numFmtId="165" fontId="20" fillId="0" borderId="1" xfId="0" applyNumberFormat="1" applyFont="1" applyBorder="1" applyAlignment="1" applyProtection="1">
      <alignment horizontal="center" vertical="center"/>
      <protection locked="0"/>
    </xf>
    <xf numFmtId="3" fontId="20" fillId="0" borderId="1" xfId="0" applyNumberFormat="1" applyFont="1" applyBorder="1" applyAlignment="1" applyProtection="1">
      <alignment horizontal="center" vertical="center"/>
      <protection locked="0"/>
    </xf>
    <xf numFmtId="3" fontId="20" fillId="0" borderId="16" xfId="0" applyNumberFormat="1" applyFont="1" applyBorder="1" applyAlignment="1" applyProtection="1">
      <alignment horizontal="center" vertical="center"/>
      <protection locked="0"/>
    </xf>
    <xf numFmtId="0" fontId="15" fillId="6" borderId="4" xfId="0" applyFont="1" applyFill="1" applyBorder="1" applyAlignment="1" applyProtection="1">
      <alignment vertical="center" wrapText="1"/>
      <protection locked="0"/>
    </xf>
    <xf numFmtId="0" fontId="15" fillId="6" borderId="1" xfId="0" applyFont="1" applyFill="1" applyBorder="1" applyAlignment="1" applyProtection="1">
      <alignment vertical="center" wrapText="1"/>
      <protection locked="0"/>
    </xf>
    <xf numFmtId="14" fontId="0" fillId="0" borderId="1" xfId="0" applyNumberFormat="1" applyFont="1" applyBorder="1" applyAlignment="1" applyProtection="1">
      <alignment horizontal="center"/>
      <protection locked="0"/>
    </xf>
    <xf numFmtId="2" fontId="15" fillId="9" borderId="4" xfId="0" applyNumberFormat="1" applyFont="1" applyFill="1" applyBorder="1" applyAlignment="1">
      <alignment horizontal="center" vertical="center" wrapText="1"/>
    </xf>
    <xf numFmtId="2" fontId="15" fillId="9" borderId="23" xfId="0" applyNumberFormat="1" applyFont="1" applyFill="1" applyBorder="1" applyAlignment="1">
      <alignment horizontal="center" vertical="center" wrapText="1"/>
    </xf>
    <xf numFmtId="2" fontId="15" fillId="9" borderId="28" xfId="0" applyNumberFormat="1" applyFont="1" applyFill="1" applyBorder="1" applyAlignment="1">
      <alignment horizontal="center" vertical="center" wrapText="1"/>
    </xf>
    <xf numFmtId="0" fontId="20" fillId="0" borderId="26" xfId="4" applyFont="1" applyBorder="1" applyAlignment="1">
      <alignment horizontal="center" vertical="center" wrapText="1"/>
    </xf>
    <xf numFmtId="0" fontId="20" fillId="0" borderId="25" xfId="4" applyFont="1" applyBorder="1" applyAlignment="1">
      <alignment horizontal="center" vertical="center" wrapText="1"/>
    </xf>
    <xf numFmtId="0" fontId="17" fillId="0" borderId="24" xfId="4" applyFont="1" applyBorder="1" applyAlignment="1">
      <alignment horizontal="center" vertical="center" wrapText="1"/>
    </xf>
    <xf numFmtId="0" fontId="17" fillId="0" borderId="4" xfId="4" applyFont="1" applyBorder="1" applyAlignment="1">
      <alignment horizontal="center" vertical="center" wrapText="1"/>
    </xf>
    <xf numFmtId="0" fontId="17" fillId="0" borderId="6" xfId="4" applyFont="1" applyBorder="1" applyAlignment="1">
      <alignment horizontal="center" vertical="center" wrapText="1"/>
    </xf>
    <xf numFmtId="0" fontId="17" fillId="0" borderId="1" xfId="4" applyFont="1" applyBorder="1" applyAlignment="1">
      <alignment horizontal="center" vertical="center" wrapText="1"/>
    </xf>
    <xf numFmtId="0" fontId="17" fillId="0" borderId="17" xfId="4" applyFont="1" applyBorder="1" applyAlignment="1">
      <alignment horizontal="center" vertical="center" wrapText="1"/>
    </xf>
    <xf numFmtId="0" fontId="17" fillId="0" borderId="16" xfId="4" applyFont="1" applyBorder="1" applyAlignment="1">
      <alignment horizontal="center" vertical="center" wrapText="1"/>
    </xf>
    <xf numFmtId="0" fontId="15" fillId="8" borderId="35" xfId="1" applyFont="1" applyFill="1" applyBorder="1" applyAlignment="1" applyProtection="1">
      <alignment horizontal="center" vertical="center" wrapText="1"/>
    </xf>
    <xf numFmtId="0" fontId="15" fillId="8" borderId="4" xfId="1" applyFont="1" applyFill="1" applyBorder="1" applyAlignment="1" applyProtection="1">
      <alignment horizontal="center" vertical="center" wrapText="1"/>
    </xf>
    <xf numFmtId="0" fontId="15" fillId="8" borderId="36" xfId="1" applyFont="1" applyFill="1" applyBorder="1" applyAlignment="1" applyProtection="1">
      <alignment horizontal="center" vertical="center" wrapText="1"/>
    </xf>
    <xf numFmtId="0" fontId="15" fillId="8" borderId="23" xfId="1" applyFont="1" applyFill="1" applyBorder="1" applyAlignment="1" applyProtection="1">
      <alignment horizontal="center" vertical="center" wrapText="1"/>
    </xf>
    <xf numFmtId="0" fontId="20" fillId="11" borderId="21"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20" fillId="5" borderId="2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9"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7" fillId="0" borderId="5" xfId="0" applyFont="1" applyBorder="1" applyAlignment="1">
      <alignment horizontal="left" vertical="center"/>
    </xf>
    <xf numFmtId="0" fontId="7" fillId="0" borderId="43" xfId="0" applyFont="1" applyBorder="1" applyAlignment="1">
      <alignment horizontal="left" vertical="center"/>
    </xf>
    <xf numFmtId="0" fontId="7" fillId="0" borderId="29" xfId="0" applyFont="1" applyBorder="1" applyAlignment="1">
      <alignment horizontal="left" vertical="center"/>
    </xf>
    <xf numFmtId="0" fontId="7" fillId="11" borderId="19" xfId="0" applyFont="1" applyFill="1" applyBorder="1" applyAlignment="1">
      <alignment horizontal="center" vertical="center" wrapText="1"/>
    </xf>
    <xf numFmtId="0" fontId="7" fillId="11" borderId="18" xfId="0" applyFont="1" applyFill="1" applyBorder="1" applyAlignment="1">
      <alignment horizontal="center" vertical="center" wrapText="1"/>
    </xf>
    <xf numFmtId="0" fontId="16" fillId="4" borderId="35" xfId="1" applyFont="1" applyFill="1" applyBorder="1" applyAlignment="1">
      <alignment horizontal="left" vertical="top" wrapText="1"/>
    </xf>
    <xf numFmtId="0" fontId="16" fillId="4" borderId="4" xfId="1" applyFont="1" applyFill="1" applyBorder="1" applyAlignment="1">
      <alignment horizontal="left" vertical="top" wrapText="1"/>
    </xf>
    <xf numFmtId="2" fontId="7" fillId="0" borderId="1" xfId="0" applyNumberFormat="1" applyFont="1" applyFill="1" applyBorder="1" applyAlignment="1">
      <alignment horizontal="center" vertical="center"/>
    </xf>
    <xf numFmtId="0" fontId="15" fillId="5" borderId="35" xfId="2" applyFont="1" applyFill="1" applyBorder="1" applyAlignment="1">
      <alignment horizontal="left" vertical="top" wrapText="1"/>
    </xf>
    <xf numFmtId="0" fontId="15" fillId="5" borderId="4" xfId="2" applyFont="1" applyFill="1" applyBorder="1" applyAlignment="1">
      <alignment horizontal="left" vertical="top" wrapText="1"/>
    </xf>
    <xf numFmtId="0" fontId="15" fillId="8" borderId="35" xfId="1" applyFont="1" applyFill="1" applyBorder="1" applyAlignment="1" applyProtection="1">
      <alignment horizontal="left" vertical="top" wrapText="1"/>
    </xf>
    <xf numFmtId="0" fontId="15" fillId="8" borderId="4" xfId="1" applyFont="1" applyFill="1" applyBorder="1" applyAlignment="1" applyProtection="1">
      <alignment horizontal="left" vertical="top" wrapText="1"/>
    </xf>
    <xf numFmtId="0" fontId="15" fillId="8" borderId="36" xfId="2" applyFont="1" applyFill="1" applyBorder="1" applyAlignment="1" applyProtection="1">
      <alignment horizontal="left" vertical="top" wrapText="1"/>
    </xf>
    <xf numFmtId="0" fontId="15" fillId="8" borderId="23" xfId="2" applyFont="1" applyFill="1" applyBorder="1" applyAlignment="1" applyProtection="1">
      <alignment horizontal="left" vertical="top" wrapText="1"/>
    </xf>
    <xf numFmtId="0" fontId="20" fillId="5" borderId="20"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7" fillId="0" borderId="5" xfId="0" applyFont="1" applyFill="1" applyBorder="1" applyAlignment="1">
      <alignment horizontal="left"/>
    </xf>
    <xf numFmtId="0" fontId="7" fillId="0" borderId="43" xfId="0" applyFont="1" applyFill="1" applyBorder="1" applyAlignment="1">
      <alignment horizontal="left"/>
    </xf>
    <xf numFmtId="0" fontId="7" fillId="0" borderId="29" xfId="0" applyFont="1" applyFill="1" applyBorder="1" applyAlignment="1">
      <alignment horizontal="left"/>
    </xf>
    <xf numFmtId="0" fontId="15" fillId="8" borderId="34" xfId="1" applyFont="1" applyFill="1" applyBorder="1" applyAlignment="1" applyProtection="1">
      <alignment horizontal="center" vertical="center" wrapText="1"/>
    </xf>
    <xf numFmtId="0" fontId="15" fillId="8" borderId="24" xfId="1" applyFont="1" applyFill="1" applyBorder="1" applyAlignment="1" applyProtection="1">
      <alignment horizontal="center" vertical="center" wrapText="1"/>
    </xf>
    <xf numFmtId="0" fontId="0" fillId="0" borderId="1" xfId="0" applyFont="1" applyFill="1" applyBorder="1" applyAlignment="1" applyProtection="1">
      <alignment horizontal="left"/>
      <protection locked="0"/>
    </xf>
    <xf numFmtId="0" fontId="7" fillId="0" borderId="1" xfId="0" applyFont="1" applyFill="1" applyBorder="1" applyAlignment="1">
      <alignment horizontal="left"/>
    </xf>
    <xf numFmtId="0" fontId="12" fillId="14" borderId="5" xfId="0" applyFont="1" applyFill="1" applyBorder="1" applyAlignment="1">
      <alignment horizontal="center" vertical="center" wrapText="1"/>
    </xf>
    <xf numFmtId="0" fontId="12" fillId="14" borderId="29"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29" xfId="0" applyFont="1" applyFill="1" applyBorder="1" applyAlignment="1">
      <alignment horizontal="center" vertical="center" wrapText="1"/>
    </xf>
    <xf numFmtId="0" fontId="7" fillId="7" borderId="5" xfId="0" applyFont="1" applyFill="1" applyBorder="1" applyAlignment="1" applyProtection="1">
      <alignment horizontal="center" vertical="center" wrapText="1"/>
      <protection hidden="1"/>
    </xf>
    <xf numFmtId="0" fontId="7" fillId="7" borderId="29" xfId="0" applyFont="1" applyFill="1" applyBorder="1" applyAlignment="1" applyProtection="1">
      <alignment horizontal="center" vertical="center" wrapText="1"/>
      <protection hidden="1"/>
    </xf>
    <xf numFmtId="0" fontId="7" fillId="9" borderId="5" xfId="0" applyFont="1" applyFill="1" applyBorder="1" applyAlignment="1" applyProtection="1">
      <alignment horizontal="center" vertical="center" wrapText="1"/>
      <protection hidden="1"/>
    </xf>
    <xf numFmtId="0" fontId="7" fillId="9" borderId="29" xfId="0" applyFont="1" applyFill="1" applyBorder="1" applyAlignment="1" applyProtection="1">
      <alignment horizontal="center" vertical="center" wrapText="1"/>
      <protection hidden="1"/>
    </xf>
    <xf numFmtId="0" fontId="16" fillId="4" borderId="34" xfId="0" applyFont="1" applyFill="1" applyBorder="1" applyAlignment="1">
      <alignment horizontal="left" vertical="top" wrapText="1"/>
    </xf>
    <xf numFmtId="0" fontId="16" fillId="4" borderId="24" xfId="0" applyFont="1" applyFill="1" applyBorder="1" applyAlignment="1">
      <alignment horizontal="left" vertical="top" wrapText="1"/>
    </xf>
    <xf numFmtId="0" fontId="16" fillId="4" borderId="35" xfId="0" applyFont="1" applyFill="1" applyBorder="1" applyAlignment="1">
      <alignment horizontal="left" vertical="top" wrapText="1"/>
    </xf>
    <xf numFmtId="0" fontId="16" fillId="4" borderId="4" xfId="0" applyFont="1" applyFill="1" applyBorder="1" applyAlignment="1">
      <alignment horizontal="left" vertical="top" wrapText="1"/>
    </xf>
    <xf numFmtId="0" fontId="7" fillId="18" borderId="5" xfId="0" applyFont="1" applyFill="1" applyBorder="1" applyAlignment="1" applyProtection="1">
      <alignment horizontal="center" vertical="center" wrapText="1"/>
      <protection hidden="1"/>
    </xf>
    <xf numFmtId="0" fontId="7" fillId="18" borderId="29" xfId="0" applyFont="1" applyFill="1" applyBorder="1" applyAlignment="1" applyProtection="1">
      <alignment horizontal="center" vertical="center" wrapText="1"/>
      <protection hidden="1"/>
    </xf>
    <xf numFmtId="0" fontId="15" fillId="8" borderId="36" xfId="1" applyFont="1" applyFill="1" applyBorder="1" applyAlignment="1" applyProtection="1">
      <alignment horizontal="left" vertical="top" wrapText="1"/>
    </xf>
    <xf numFmtId="0" fontId="15" fillId="8" borderId="23" xfId="1" applyFont="1" applyFill="1" applyBorder="1" applyAlignment="1" applyProtection="1">
      <alignment horizontal="left" vertical="top" wrapText="1"/>
    </xf>
    <xf numFmtId="0" fontId="16" fillId="4" borderId="34" xfId="1" applyFont="1" applyFill="1" applyBorder="1" applyAlignment="1">
      <alignment horizontal="left" vertical="top" wrapText="1"/>
    </xf>
    <xf numFmtId="0" fontId="16" fillId="4" borderId="24" xfId="1" applyFont="1" applyFill="1" applyBorder="1" applyAlignment="1">
      <alignment horizontal="left" vertical="top" wrapText="1"/>
    </xf>
    <xf numFmtId="0" fontId="15" fillId="11" borderId="35" xfId="1" applyFont="1" applyFill="1" applyBorder="1" applyAlignment="1">
      <alignment horizontal="left" vertical="top" wrapText="1"/>
    </xf>
    <xf numFmtId="0" fontId="15" fillId="11" borderId="4" xfId="1" applyFont="1" applyFill="1" applyBorder="1" applyAlignment="1">
      <alignment horizontal="left" vertical="top" wrapText="1"/>
    </xf>
    <xf numFmtId="0" fontId="7" fillId="8" borderId="1" xfId="0" applyFont="1" applyFill="1" applyBorder="1" applyAlignment="1">
      <alignment horizontal="left"/>
    </xf>
    <xf numFmtId="0" fontId="15" fillId="9" borderId="5" xfId="0" applyFont="1" applyFill="1" applyBorder="1" applyAlignment="1" applyProtection="1">
      <alignment horizontal="left" vertical="center" wrapText="1"/>
    </xf>
    <xf numFmtId="0" fontId="15" fillId="9" borderId="29" xfId="0" applyFont="1" applyFill="1" applyBorder="1" applyAlignment="1" applyProtection="1">
      <alignment horizontal="left" vertical="center" wrapText="1"/>
    </xf>
    <xf numFmtId="0" fontId="15" fillId="8" borderId="19" xfId="1" applyFont="1" applyFill="1" applyBorder="1" applyAlignment="1" applyProtection="1">
      <alignment horizontal="center" vertical="center" wrapText="1"/>
    </xf>
    <xf numFmtId="0" fontId="15" fillId="8" borderId="18" xfId="1" applyFont="1" applyFill="1" applyBorder="1" applyAlignment="1" applyProtection="1">
      <alignment horizontal="center" vertical="center" wrapText="1"/>
    </xf>
    <xf numFmtId="0" fontId="15" fillId="8" borderId="35" xfId="1" applyFont="1" applyFill="1" applyBorder="1" applyAlignment="1" applyProtection="1">
      <alignment horizontal="center" vertical="top" wrapText="1"/>
    </xf>
    <xf numFmtId="0" fontId="15" fillId="8" borderId="4" xfId="1" applyFont="1" applyFill="1" applyBorder="1" applyAlignment="1" applyProtection="1">
      <alignment horizontal="center" vertical="top" wrapText="1"/>
    </xf>
    <xf numFmtId="0" fontId="15" fillId="8" borderId="36" xfId="1" applyFont="1" applyFill="1" applyBorder="1" applyAlignment="1" applyProtection="1">
      <alignment horizontal="center" vertical="top" wrapText="1"/>
    </xf>
    <xf numFmtId="0" fontId="15" fillId="8" borderId="23" xfId="1" applyFont="1" applyFill="1" applyBorder="1" applyAlignment="1" applyProtection="1">
      <alignment horizontal="center" vertical="top" wrapText="1"/>
    </xf>
    <xf numFmtId="0" fontId="38" fillId="8" borderId="35" xfId="1" applyFont="1" applyFill="1" applyBorder="1" applyAlignment="1" applyProtection="1">
      <alignment horizontal="center" vertical="center" wrapText="1"/>
    </xf>
    <xf numFmtId="0" fontId="38" fillId="8" borderId="4" xfId="1" applyFont="1" applyFill="1" applyBorder="1" applyAlignment="1" applyProtection="1">
      <alignment horizontal="center" vertical="center" wrapText="1"/>
    </xf>
    <xf numFmtId="0" fontId="16" fillId="4" borderId="34" xfId="1" applyFont="1" applyFill="1" applyBorder="1" applyAlignment="1">
      <alignment horizontal="left" vertical="center" wrapText="1"/>
    </xf>
    <xf numFmtId="0" fontId="16" fillId="4" borderId="24" xfId="1" applyFont="1" applyFill="1" applyBorder="1" applyAlignment="1">
      <alignment horizontal="left" vertical="center" wrapText="1"/>
    </xf>
    <xf numFmtId="0" fontId="16" fillId="4" borderId="20" xfId="1" applyFont="1" applyFill="1" applyBorder="1" applyAlignment="1">
      <alignment horizontal="left" vertical="center" wrapText="1"/>
    </xf>
    <xf numFmtId="0" fontId="16" fillId="4" borderId="6" xfId="1" applyFont="1" applyFill="1" applyBorder="1" applyAlignment="1">
      <alignment horizontal="left" vertical="center" wrapText="1"/>
    </xf>
    <xf numFmtId="0" fontId="15" fillId="8" borderId="21" xfId="1" applyFont="1" applyFill="1" applyBorder="1" applyAlignment="1" applyProtection="1">
      <alignment horizontal="center" vertical="center" wrapText="1"/>
    </xf>
    <xf numFmtId="0" fontId="15" fillId="8" borderId="1" xfId="1" applyFont="1" applyFill="1" applyBorder="1" applyAlignment="1" applyProtection="1">
      <alignment horizontal="center" vertical="center" wrapText="1"/>
    </xf>
    <xf numFmtId="0" fontId="12" fillId="8" borderId="1" xfId="1" applyFont="1" applyFill="1" applyBorder="1" applyAlignment="1">
      <alignment horizontal="left" vertical="top" wrapText="1"/>
    </xf>
    <xf numFmtId="0" fontId="13" fillId="8" borderId="1" xfId="1" applyFont="1" applyFill="1" applyBorder="1" applyAlignment="1">
      <alignment horizontal="left" vertical="top" wrapText="1"/>
    </xf>
    <xf numFmtId="0" fontId="12" fillId="8" borderId="1" xfId="2" applyFont="1" applyFill="1" applyBorder="1" applyAlignment="1">
      <alignment horizontal="left" vertical="top" wrapText="1"/>
    </xf>
    <xf numFmtId="0" fontId="16" fillId="10" borderId="1" xfId="2" applyFont="1" applyFill="1" applyBorder="1" applyAlignment="1">
      <alignment horizontal="left" vertical="top" wrapText="1"/>
    </xf>
    <xf numFmtId="0" fontId="43" fillId="6" borderId="3" xfId="0" applyFont="1" applyFill="1" applyBorder="1" applyAlignment="1">
      <alignment horizontal="center" vertical="center" wrapText="1"/>
    </xf>
    <xf numFmtId="0" fontId="43" fillId="6" borderId="2" xfId="0" applyFont="1" applyFill="1" applyBorder="1" applyAlignment="1">
      <alignment horizontal="center" vertical="center" wrapText="1"/>
    </xf>
    <xf numFmtId="0" fontId="43" fillId="6" borderId="4" xfId="0" applyFont="1" applyFill="1" applyBorder="1" applyAlignment="1">
      <alignment horizontal="center" vertical="center" wrapText="1"/>
    </xf>
    <xf numFmtId="0" fontId="43" fillId="7" borderId="3" xfId="0" applyFont="1" applyFill="1" applyBorder="1" applyAlignment="1">
      <alignment horizontal="center" vertical="center" wrapText="1"/>
    </xf>
    <xf numFmtId="0" fontId="43" fillId="7" borderId="2" xfId="0" applyFont="1" applyFill="1" applyBorder="1" applyAlignment="1">
      <alignment horizontal="center" vertical="center" wrapText="1"/>
    </xf>
    <xf numFmtId="0" fontId="43" fillId="7" borderId="4" xfId="0" applyFont="1" applyFill="1" applyBorder="1" applyAlignment="1">
      <alignment horizontal="center" vertical="center" wrapText="1"/>
    </xf>
    <xf numFmtId="0" fontId="43" fillId="9" borderId="3" xfId="0" applyFont="1" applyFill="1" applyBorder="1" applyAlignment="1">
      <alignment horizontal="center" vertical="center" wrapText="1"/>
    </xf>
    <xf numFmtId="0" fontId="43" fillId="9" borderId="4" xfId="0" applyFont="1" applyFill="1" applyBorder="1" applyAlignment="1">
      <alignment horizontal="center" vertical="center" wrapText="1"/>
    </xf>
    <xf numFmtId="0" fontId="12" fillId="5" borderId="1" xfId="2" applyFont="1" applyFill="1" applyBorder="1" applyAlignment="1">
      <alignment horizontal="left" vertical="top" wrapText="1"/>
    </xf>
    <xf numFmtId="0" fontId="10" fillId="4" borderId="3" xfId="1" applyFont="1" applyFill="1" applyBorder="1" applyAlignment="1">
      <alignment horizontal="left" vertical="top" wrapText="1"/>
    </xf>
    <xf numFmtId="0" fontId="10" fillId="4" borderId="2" xfId="1" applyFont="1" applyFill="1" applyBorder="1" applyAlignment="1">
      <alignment horizontal="left" vertical="top" wrapText="1"/>
    </xf>
    <xf numFmtId="0" fontId="10" fillId="4" borderId="4" xfId="1" applyFont="1" applyFill="1" applyBorder="1" applyAlignment="1">
      <alignment horizontal="left" vertical="top" wrapText="1"/>
    </xf>
    <xf numFmtId="0" fontId="10" fillId="4" borderId="1" xfId="1" applyFont="1" applyFill="1" applyBorder="1" applyAlignment="1">
      <alignment horizontal="left" vertical="top" wrapText="1"/>
    </xf>
    <xf numFmtId="0" fontId="11" fillId="4" borderId="1" xfId="1" applyFont="1" applyFill="1" applyBorder="1" applyAlignment="1">
      <alignment horizontal="left" vertical="top" wrapText="1"/>
    </xf>
    <xf numFmtId="0" fontId="15" fillId="11" borderId="3" xfId="0" applyFont="1" applyFill="1" applyBorder="1" applyAlignment="1">
      <alignment horizontal="left" vertical="top" wrapText="1"/>
    </xf>
    <xf numFmtId="0" fontId="15" fillId="11" borderId="2" xfId="0" applyFont="1" applyFill="1" applyBorder="1" applyAlignment="1">
      <alignment horizontal="left" vertical="top" wrapText="1"/>
    </xf>
    <xf numFmtId="0" fontId="15" fillId="11" borderId="4" xfId="0" applyFont="1" applyFill="1" applyBorder="1" applyAlignment="1">
      <alignment horizontal="left" vertical="top" wrapText="1"/>
    </xf>
    <xf numFmtId="0" fontId="43" fillId="9" borderId="2" xfId="0" applyFont="1" applyFill="1" applyBorder="1" applyAlignment="1">
      <alignment horizontal="center" vertical="center" wrapText="1"/>
    </xf>
    <xf numFmtId="0" fontId="17" fillId="0" borderId="0" xfId="4" applyFont="1" applyAlignment="1" applyProtection="1">
      <alignment horizontal="center" wrapText="1"/>
      <protection hidden="1"/>
    </xf>
    <xf numFmtId="167" fontId="20" fillId="16" borderId="4" xfId="0" applyNumberFormat="1" applyFont="1" applyFill="1" applyBorder="1" applyAlignment="1">
      <alignment horizontal="center" vertical="center"/>
    </xf>
    <xf numFmtId="0" fontId="17" fillId="0" borderId="26" xfId="4" applyFont="1" applyBorder="1"/>
    <xf numFmtId="0" fontId="17" fillId="0" borderId="42" xfId="4" applyFont="1" applyBorder="1"/>
  </cellXfs>
  <cellStyles count="6">
    <cellStyle name="Gut" xfId="1" builtinId="26"/>
    <cellStyle name="Link" xfId="5" builtinId="8"/>
    <cellStyle name="Neutral" xfId="2" builtinId="28"/>
    <cellStyle name="Standard" xfId="0" builtinId="0"/>
    <cellStyle name="Standard 2" xfId="3" xr:uid="{81A26765-73FC-4685-8999-989F23911DE6}"/>
    <cellStyle name="Standard 3" xfId="4" xr:uid="{ABE89DA3-FBA9-4BCA-A851-4C63DEADDBA1}"/>
  </cellStyles>
  <dxfs count="252">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theme="7" tint="-0.24994659260841701"/>
          <bgColor theme="7"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theme="7" tint="-0.24994659260841701"/>
          <bgColor theme="7"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theme="7" tint="-0.24994659260841701"/>
          <bgColor theme="7"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theme="7" tint="-0.24994659260841701"/>
          <bgColor theme="7"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theme="7" tint="-0.24994659260841701"/>
          <bgColor theme="7"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theme="7" tint="-0.24994659260841701"/>
          <bgColor theme="7"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theme="7" tint="-0.24994659260841701"/>
          <bgColor theme="7"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theme="7" tint="-0.24994659260841701"/>
          <bgColor theme="7"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font>
      <numFmt numFmtId="30" formatCode="@"/>
      <fill>
        <patternFill>
          <bgColor rgb="FFFF0000"/>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theme="7" tint="-0.24994659260841701"/>
          <bgColor theme="7"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B0CA"/>
      <color rgb="FFFF00FF"/>
      <color rgb="FF69E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34</xdr:col>
      <xdr:colOff>704850</xdr:colOff>
      <xdr:row>19</xdr:row>
      <xdr:rowOff>0</xdr:rowOff>
    </xdr:from>
    <xdr:ext cx="184731" cy="264560"/>
    <xdr:sp macro="" textlink="">
      <xdr:nvSpPr>
        <xdr:cNvPr id="5" name="Textfeld 4">
          <a:extLst>
            <a:ext uri="{FF2B5EF4-FFF2-40B4-BE49-F238E27FC236}">
              <a16:creationId xmlns:a16="http://schemas.microsoft.com/office/drawing/2014/main" id="{8B167700-3757-4086-9D5C-099EDD74DA06}"/>
            </a:ext>
          </a:extLst>
        </xdr:cNvPr>
        <xdr:cNvSpPr txBox="1"/>
      </xdr:nvSpPr>
      <xdr:spPr>
        <a:xfrm>
          <a:off x="3533775" y="428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602973</xdr:colOff>
      <xdr:row>14</xdr:row>
      <xdr:rowOff>155713</xdr:rowOff>
    </xdr:from>
    <xdr:ext cx="65" cy="172227"/>
    <xdr:sp macro="" textlink="">
      <xdr:nvSpPr>
        <xdr:cNvPr id="2" name="Textfeld 1">
          <a:extLst>
            <a:ext uri="{FF2B5EF4-FFF2-40B4-BE49-F238E27FC236}">
              <a16:creationId xmlns:a16="http://schemas.microsoft.com/office/drawing/2014/main" id="{468F261A-065B-4916-ACC8-D42A9A4CCE38}"/>
            </a:ext>
          </a:extLst>
        </xdr:cNvPr>
        <xdr:cNvSpPr txBox="1"/>
      </xdr:nvSpPr>
      <xdr:spPr>
        <a:xfrm>
          <a:off x="15147234" y="39408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2257425</xdr:colOff>
      <xdr:row>2</xdr:row>
      <xdr:rowOff>0</xdr:rowOff>
    </xdr:from>
    <xdr:to>
      <xdr:col>6</xdr:col>
      <xdr:colOff>79240</xdr:colOff>
      <xdr:row>9</xdr:row>
      <xdr:rowOff>161925</xdr:rowOff>
    </xdr:to>
    <xdr:grpSp>
      <xdr:nvGrpSpPr>
        <xdr:cNvPr id="4" name="Gruppieren 3">
          <a:extLst>
            <a:ext uri="{FF2B5EF4-FFF2-40B4-BE49-F238E27FC236}">
              <a16:creationId xmlns:a16="http://schemas.microsoft.com/office/drawing/2014/main" id="{5F1E2027-47CB-45EC-A989-BD1C22EBEE1F}"/>
            </a:ext>
          </a:extLst>
        </xdr:cNvPr>
        <xdr:cNvGrpSpPr/>
      </xdr:nvGrpSpPr>
      <xdr:grpSpPr>
        <a:xfrm>
          <a:off x="2257425" y="431800"/>
          <a:ext cx="5422765" cy="1920875"/>
          <a:chOff x="2257425" y="438150"/>
          <a:chExt cx="5508490" cy="1933575"/>
        </a:xfrm>
      </xdr:grpSpPr>
      <xdr:sp macro="" textlink="">
        <xdr:nvSpPr>
          <xdr:cNvPr id="2" name="Rechteck: abgerundete Ecken 1">
            <a:extLst>
              <a:ext uri="{FF2B5EF4-FFF2-40B4-BE49-F238E27FC236}">
                <a16:creationId xmlns:a16="http://schemas.microsoft.com/office/drawing/2014/main" id="{8CB8E9BF-75EF-4767-8F79-BDAEDF8A57AA}"/>
              </a:ext>
            </a:extLst>
          </xdr:cNvPr>
          <xdr:cNvSpPr/>
        </xdr:nvSpPr>
        <xdr:spPr>
          <a:xfrm>
            <a:off x="2257425" y="438150"/>
            <a:ext cx="1819275" cy="19335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 name="Textfeld 2">
            <a:extLst>
              <a:ext uri="{FF2B5EF4-FFF2-40B4-BE49-F238E27FC236}">
                <a16:creationId xmlns:a16="http://schemas.microsoft.com/office/drawing/2014/main" id="{B76F2A5D-52D7-480B-B231-790C37799AD7}"/>
              </a:ext>
            </a:extLst>
          </xdr:cNvPr>
          <xdr:cNvSpPr txBox="1"/>
        </xdr:nvSpPr>
        <xdr:spPr>
          <a:xfrm>
            <a:off x="4076700" y="1628775"/>
            <a:ext cx="368921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solidFill>
                  <a:srgbClr val="FF0000"/>
                </a:solidFill>
              </a:rPr>
              <a:t>copy B6:C9 und paste</a:t>
            </a:r>
            <a:r>
              <a:rPr lang="en-GB" sz="1600" b="1" baseline="0">
                <a:solidFill>
                  <a:srgbClr val="FF0000"/>
                </a:solidFill>
              </a:rPr>
              <a:t> in EXP0X G15:H18</a:t>
            </a:r>
            <a:endParaRPr lang="en-GB" sz="1600"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18</xdr:row>
      <xdr:rowOff>209550</xdr:rowOff>
    </xdr:from>
    <xdr:to>
      <xdr:col>5</xdr:col>
      <xdr:colOff>561092</xdr:colOff>
      <xdr:row>37</xdr:row>
      <xdr:rowOff>103427</xdr:rowOff>
    </xdr:to>
    <xdr:pic>
      <xdr:nvPicPr>
        <xdr:cNvPr id="2" name="Grafik 1">
          <a:extLst>
            <a:ext uri="{FF2B5EF4-FFF2-40B4-BE49-F238E27FC236}">
              <a16:creationId xmlns:a16="http://schemas.microsoft.com/office/drawing/2014/main" id="{62112DAB-052E-4F48-A6B3-9203DD2937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695950"/>
          <a:ext cx="4494917" cy="4599227"/>
        </a:xfrm>
        <a:prstGeom prst="rect">
          <a:avLst/>
        </a:prstGeom>
        <a:noFill/>
      </xdr:spPr>
    </xdr:pic>
    <xdr:clientData/>
  </xdr:twoCellAnchor>
  <xdr:twoCellAnchor editAs="oneCell">
    <xdr:from>
      <xdr:col>5</xdr:col>
      <xdr:colOff>590549</xdr:colOff>
      <xdr:row>20</xdr:row>
      <xdr:rowOff>85725</xdr:rowOff>
    </xdr:from>
    <xdr:to>
      <xdr:col>9</xdr:col>
      <xdr:colOff>847724</xdr:colOff>
      <xdr:row>34</xdr:row>
      <xdr:rowOff>67309</xdr:rowOff>
    </xdr:to>
    <xdr:pic>
      <xdr:nvPicPr>
        <xdr:cNvPr id="3" name="Grafik 2">
          <a:extLst>
            <a:ext uri="{FF2B5EF4-FFF2-40B4-BE49-F238E27FC236}">
              <a16:creationId xmlns:a16="http://schemas.microsoft.com/office/drawing/2014/main" id="{4EE76E15-C14E-4F38-A9C9-4CFF7FFD69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2031" t="11474" r="8231" b="46224"/>
        <a:stretch/>
      </xdr:blipFill>
      <xdr:spPr bwMode="auto">
        <a:xfrm>
          <a:off x="4638674" y="6067425"/>
          <a:ext cx="3952875" cy="3448684"/>
        </a:xfrm>
        <a:prstGeom prst="rect">
          <a:avLst/>
        </a:prstGeom>
        <a:noFill/>
        <a:ln>
          <a:noFill/>
        </a:ln>
        <a:extLst>
          <a:ext uri="{53640926-AAD7-44D8-BBD7-CCE9431645EC}">
            <a14:shadowObscured xmlns:a14="http://schemas.microsoft.com/office/drawing/2010/main"/>
          </a:ext>
        </a:extLst>
      </xdr:spPr>
    </xdr:pic>
    <xdr:clientData/>
  </xdr:twoCellAnchor>
  <xdr:oneCellAnchor>
    <xdr:from>
      <xdr:col>12</xdr:col>
      <xdr:colOff>0</xdr:colOff>
      <xdr:row>22</xdr:row>
      <xdr:rowOff>123825</xdr:rowOff>
    </xdr:from>
    <xdr:ext cx="184731" cy="264560"/>
    <xdr:sp macro="" textlink="">
      <xdr:nvSpPr>
        <xdr:cNvPr id="4" name="Textfeld 3">
          <a:extLst>
            <a:ext uri="{FF2B5EF4-FFF2-40B4-BE49-F238E27FC236}">
              <a16:creationId xmlns:a16="http://schemas.microsoft.com/office/drawing/2014/main" id="{77868FB5-4FC1-4F00-B549-DFE66F616881}"/>
            </a:ext>
          </a:extLst>
        </xdr:cNvPr>
        <xdr:cNvSpPr txBox="1"/>
      </xdr:nvSpPr>
      <xdr:spPr>
        <a:xfrm>
          <a:off x="23964900" y="694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18</xdr:row>
      <xdr:rowOff>209550</xdr:rowOff>
    </xdr:from>
    <xdr:to>
      <xdr:col>5</xdr:col>
      <xdr:colOff>561092</xdr:colOff>
      <xdr:row>37</xdr:row>
      <xdr:rowOff>103427</xdr:rowOff>
    </xdr:to>
    <xdr:pic>
      <xdr:nvPicPr>
        <xdr:cNvPr id="2" name="Grafik 1">
          <a:extLst>
            <a:ext uri="{FF2B5EF4-FFF2-40B4-BE49-F238E27FC236}">
              <a16:creationId xmlns:a16="http://schemas.microsoft.com/office/drawing/2014/main" id="{E2F99E9A-73D8-4387-94DA-2FBC6766F2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695950"/>
          <a:ext cx="4494917" cy="4599227"/>
        </a:xfrm>
        <a:prstGeom prst="rect">
          <a:avLst/>
        </a:prstGeom>
        <a:noFill/>
      </xdr:spPr>
    </xdr:pic>
    <xdr:clientData/>
  </xdr:twoCellAnchor>
  <xdr:twoCellAnchor editAs="oneCell">
    <xdr:from>
      <xdr:col>5</xdr:col>
      <xdr:colOff>590549</xdr:colOff>
      <xdr:row>20</xdr:row>
      <xdr:rowOff>85725</xdr:rowOff>
    </xdr:from>
    <xdr:to>
      <xdr:col>9</xdr:col>
      <xdr:colOff>847724</xdr:colOff>
      <xdr:row>34</xdr:row>
      <xdr:rowOff>67309</xdr:rowOff>
    </xdr:to>
    <xdr:pic>
      <xdr:nvPicPr>
        <xdr:cNvPr id="3" name="Grafik 2">
          <a:extLst>
            <a:ext uri="{FF2B5EF4-FFF2-40B4-BE49-F238E27FC236}">
              <a16:creationId xmlns:a16="http://schemas.microsoft.com/office/drawing/2014/main" id="{6A05B946-3B82-4A03-A94E-1D10A9C17D3E}"/>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2031" t="11474" r="8231" b="46224"/>
        <a:stretch/>
      </xdr:blipFill>
      <xdr:spPr bwMode="auto">
        <a:xfrm>
          <a:off x="4638674" y="6067425"/>
          <a:ext cx="3952875" cy="3448684"/>
        </a:xfrm>
        <a:prstGeom prst="rect">
          <a:avLst/>
        </a:prstGeom>
        <a:noFill/>
        <a:ln>
          <a:noFill/>
        </a:ln>
        <a:extLst>
          <a:ext uri="{53640926-AAD7-44D8-BBD7-CCE9431645EC}">
            <a14:shadowObscured xmlns:a14="http://schemas.microsoft.com/office/drawing/2010/main"/>
          </a:ext>
        </a:extLst>
      </xdr:spPr>
    </xdr:pic>
    <xdr:clientData/>
  </xdr:twoCellAnchor>
  <xdr:oneCellAnchor>
    <xdr:from>
      <xdr:col>12</xdr:col>
      <xdr:colOff>0</xdr:colOff>
      <xdr:row>22</xdr:row>
      <xdr:rowOff>123825</xdr:rowOff>
    </xdr:from>
    <xdr:ext cx="184731" cy="264560"/>
    <xdr:sp macro="" textlink="">
      <xdr:nvSpPr>
        <xdr:cNvPr id="4" name="Textfeld 3">
          <a:extLst>
            <a:ext uri="{FF2B5EF4-FFF2-40B4-BE49-F238E27FC236}">
              <a16:creationId xmlns:a16="http://schemas.microsoft.com/office/drawing/2014/main" id="{33FD779A-FA81-494A-A09C-29BDA637EBD7}"/>
            </a:ext>
          </a:extLst>
        </xdr:cNvPr>
        <xdr:cNvSpPr txBox="1"/>
      </xdr:nvSpPr>
      <xdr:spPr>
        <a:xfrm>
          <a:off x="8791575"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18</xdr:row>
      <xdr:rowOff>209550</xdr:rowOff>
    </xdr:from>
    <xdr:to>
      <xdr:col>5</xdr:col>
      <xdr:colOff>561092</xdr:colOff>
      <xdr:row>37</xdr:row>
      <xdr:rowOff>103427</xdr:rowOff>
    </xdr:to>
    <xdr:pic>
      <xdr:nvPicPr>
        <xdr:cNvPr id="2" name="Grafik 1">
          <a:extLst>
            <a:ext uri="{FF2B5EF4-FFF2-40B4-BE49-F238E27FC236}">
              <a16:creationId xmlns:a16="http://schemas.microsoft.com/office/drawing/2014/main" id="{22F40935-CF4C-4AA1-B590-10C4E194CA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695950"/>
          <a:ext cx="4494917" cy="4599227"/>
        </a:xfrm>
        <a:prstGeom prst="rect">
          <a:avLst/>
        </a:prstGeom>
        <a:noFill/>
      </xdr:spPr>
    </xdr:pic>
    <xdr:clientData/>
  </xdr:twoCellAnchor>
  <xdr:twoCellAnchor editAs="oneCell">
    <xdr:from>
      <xdr:col>5</xdr:col>
      <xdr:colOff>590549</xdr:colOff>
      <xdr:row>20</xdr:row>
      <xdr:rowOff>85725</xdr:rowOff>
    </xdr:from>
    <xdr:to>
      <xdr:col>9</xdr:col>
      <xdr:colOff>847724</xdr:colOff>
      <xdr:row>34</xdr:row>
      <xdr:rowOff>67309</xdr:rowOff>
    </xdr:to>
    <xdr:pic>
      <xdr:nvPicPr>
        <xdr:cNvPr id="3" name="Grafik 2">
          <a:extLst>
            <a:ext uri="{FF2B5EF4-FFF2-40B4-BE49-F238E27FC236}">
              <a16:creationId xmlns:a16="http://schemas.microsoft.com/office/drawing/2014/main" id="{671ABCAD-C289-4E26-AFD3-7CE9FD3E5BB4}"/>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2031" t="11474" r="8231" b="46224"/>
        <a:stretch/>
      </xdr:blipFill>
      <xdr:spPr bwMode="auto">
        <a:xfrm>
          <a:off x="4638674" y="6067425"/>
          <a:ext cx="3952875" cy="3448684"/>
        </a:xfrm>
        <a:prstGeom prst="rect">
          <a:avLst/>
        </a:prstGeom>
        <a:noFill/>
        <a:ln>
          <a:noFill/>
        </a:ln>
        <a:extLst>
          <a:ext uri="{53640926-AAD7-44D8-BBD7-CCE9431645EC}">
            <a14:shadowObscured xmlns:a14="http://schemas.microsoft.com/office/drawing/2010/main"/>
          </a:ext>
        </a:extLst>
      </xdr:spPr>
    </xdr:pic>
    <xdr:clientData/>
  </xdr:twoCellAnchor>
  <xdr:oneCellAnchor>
    <xdr:from>
      <xdr:col>12</xdr:col>
      <xdr:colOff>0</xdr:colOff>
      <xdr:row>22</xdr:row>
      <xdr:rowOff>123825</xdr:rowOff>
    </xdr:from>
    <xdr:ext cx="184731" cy="264560"/>
    <xdr:sp macro="" textlink="">
      <xdr:nvSpPr>
        <xdr:cNvPr id="4" name="Textfeld 3">
          <a:extLst>
            <a:ext uri="{FF2B5EF4-FFF2-40B4-BE49-F238E27FC236}">
              <a16:creationId xmlns:a16="http://schemas.microsoft.com/office/drawing/2014/main" id="{D5786796-0B42-44CE-9EB0-67EA31DFE474}"/>
            </a:ext>
          </a:extLst>
        </xdr:cNvPr>
        <xdr:cNvSpPr txBox="1"/>
      </xdr:nvSpPr>
      <xdr:spPr>
        <a:xfrm>
          <a:off x="8791575"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18</xdr:row>
      <xdr:rowOff>209550</xdr:rowOff>
    </xdr:from>
    <xdr:to>
      <xdr:col>5</xdr:col>
      <xdr:colOff>561092</xdr:colOff>
      <xdr:row>37</xdr:row>
      <xdr:rowOff>103427</xdr:rowOff>
    </xdr:to>
    <xdr:pic>
      <xdr:nvPicPr>
        <xdr:cNvPr id="2" name="Grafik 1">
          <a:extLst>
            <a:ext uri="{FF2B5EF4-FFF2-40B4-BE49-F238E27FC236}">
              <a16:creationId xmlns:a16="http://schemas.microsoft.com/office/drawing/2014/main" id="{CAF56142-4385-4AA3-B558-03DD86EB27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695950"/>
          <a:ext cx="4494917" cy="4599227"/>
        </a:xfrm>
        <a:prstGeom prst="rect">
          <a:avLst/>
        </a:prstGeom>
        <a:noFill/>
      </xdr:spPr>
    </xdr:pic>
    <xdr:clientData/>
  </xdr:twoCellAnchor>
  <xdr:twoCellAnchor editAs="oneCell">
    <xdr:from>
      <xdr:col>5</xdr:col>
      <xdr:colOff>590549</xdr:colOff>
      <xdr:row>20</xdr:row>
      <xdr:rowOff>85725</xdr:rowOff>
    </xdr:from>
    <xdr:to>
      <xdr:col>9</xdr:col>
      <xdr:colOff>847724</xdr:colOff>
      <xdr:row>34</xdr:row>
      <xdr:rowOff>67309</xdr:rowOff>
    </xdr:to>
    <xdr:pic>
      <xdr:nvPicPr>
        <xdr:cNvPr id="3" name="Grafik 2">
          <a:extLst>
            <a:ext uri="{FF2B5EF4-FFF2-40B4-BE49-F238E27FC236}">
              <a16:creationId xmlns:a16="http://schemas.microsoft.com/office/drawing/2014/main" id="{35EFD2E2-BD09-4084-A991-22BA5E60B96F}"/>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2031" t="11474" r="8231" b="46224"/>
        <a:stretch/>
      </xdr:blipFill>
      <xdr:spPr bwMode="auto">
        <a:xfrm>
          <a:off x="4638674" y="6067425"/>
          <a:ext cx="3952875" cy="3448684"/>
        </a:xfrm>
        <a:prstGeom prst="rect">
          <a:avLst/>
        </a:prstGeom>
        <a:noFill/>
        <a:ln>
          <a:noFill/>
        </a:ln>
        <a:extLst>
          <a:ext uri="{53640926-AAD7-44D8-BBD7-CCE9431645EC}">
            <a14:shadowObscured xmlns:a14="http://schemas.microsoft.com/office/drawing/2010/main"/>
          </a:ext>
        </a:extLst>
      </xdr:spPr>
    </xdr:pic>
    <xdr:clientData/>
  </xdr:twoCellAnchor>
  <xdr:oneCellAnchor>
    <xdr:from>
      <xdr:col>12</xdr:col>
      <xdr:colOff>0</xdr:colOff>
      <xdr:row>22</xdr:row>
      <xdr:rowOff>123825</xdr:rowOff>
    </xdr:from>
    <xdr:ext cx="184731" cy="264560"/>
    <xdr:sp macro="" textlink="">
      <xdr:nvSpPr>
        <xdr:cNvPr id="4" name="Textfeld 3">
          <a:extLst>
            <a:ext uri="{FF2B5EF4-FFF2-40B4-BE49-F238E27FC236}">
              <a16:creationId xmlns:a16="http://schemas.microsoft.com/office/drawing/2014/main" id="{C3F741C6-932D-4490-BD6B-4D796CC37553}"/>
            </a:ext>
          </a:extLst>
        </xdr:cNvPr>
        <xdr:cNvSpPr txBox="1"/>
      </xdr:nvSpPr>
      <xdr:spPr>
        <a:xfrm>
          <a:off x="8791575"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18</xdr:row>
      <xdr:rowOff>209550</xdr:rowOff>
    </xdr:from>
    <xdr:to>
      <xdr:col>5</xdr:col>
      <xdr:colOff>561092</xdr:colOff>
      <xdr:row>37</xdr:row>
      <xdr:rowOff>103427</xdr:rowOff>
    </xdr:to>
    <xdr:pic>
      <xdr:nvPicPr>
        <xdr:cNvPr id="2" name="Grafik 1">
          <a:extLst>
            <a:ext uri="{FF2B5EF4-FFF2-40B4-BE49-F238E27FC236}">
              <a16:creationId xmlns:a16="http://schemas.microsoft.com/office/drawing/2014/main" id="{86E7B2E9-701A-4206-BD7F-954FB3FD3A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695950"/>
          <a:ext cx="4494917" cy="4599227"/>
        </a:xfrm>
        <a:prstGeom prst="rect">
          <a:avLst/>
        </a:prstGeom>
        <a:noFill/>
      </xdr:spPr>
    </xdr:pic>
    <xdr:clientData/>
  </xdr:twoCellAnchor>
  <xdr:twoCellAnchor editAs="oneCell">
    <xdr:from>
      <xdr:col>5</xdr:col>
      <xdr:colOff>590549</xdr:colOff>
      <xdr:row>20</xdr:row>
      <xdr:rowOff>85725</xdr:rowOff>
    </xdr:from>
    <xdr:to>
      <xdr:col>9</xdr:col>
      <xdr:colOff>847724</xdr:colOff>
      <xdr:row>34</xdr:row>
      <xdr:rowOff>67309</xdr:rowOff>
    </xdr:to>
    <xdr:pic>
      <xdr:nvPicPr>
        <xdr:cNvPr id="3" name="Grafik 2">
          <a:extLst>
            <a:ext uri="{FF2B5EF4-FFF2-40B4-BE49-F238E27FC236}">
              <a16:creationId xmlns:a16="http://schemas.microsoft.com/office/drawing/2014/main" id="{3A640681-2E0B-4099-B1C2-0495098E4523}"/>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2031" t="11474" r="8231" b="46224"/>
        <a:stretch/>
      </xdr:blipFill>
      <xdr:spPr bwMode="auto">
        <a:xfrm>
          <a:off x="4638674" y="6067425"/>
          <a:ext cx="3952875" cy="3448684"/>
        </a:xfrm>
        <a:prstGeom prst="rect">
          <a:avLst/>
        </a:prstGeom>
        <a:noFill/>
        <a:ln>
          <a:noFill/>
        </a:ln>
        <a:extLst>
          <a:ext uri="{53640926-AAD7-44D8-BBD7-CCE9431645EC}">
            <a14:shadowObscured xmlns:a14="http://schemas.microsoft.com/office/drawing/2010/main"/>
          </a:ext>
        </a:extLst>
      </xdr:spPr>
    </xdr:pic>
    <xdr:clientData/>
  </xdr:twoCellAnchor>
  <xdr:oneCellAnchor>
    <xdr:from>
      <xdr:col>12</xdr:col>
      <xdr:colOff>0</xdr:colOff>
      <xdr:row>22</xdr:row>
      <xdr:rowOff>123825</xdr:rowOff>
    </xdr:from>
    <xdr:ext cx="184731" cy="264560"/>
    <xdr:sp macro="" textlink="">
      <xdr:nvSpPr>
        <xdr:cNvPr id="4" name="Textfeld 3">
          <a:extLst>
            <a:ext uri="{FF2B5EF4-FFF2-40B4-BE49-F238E27FC236}">
              <a16:creationId xmlns:a16="http://schemas.microsoft.com/office/drawing/2014/main" id="{AFACC070-146C-47BF-B7CF-1105A0EE30AF}"/>
            </a:ext>
          </a:extLst>
        </xdr:cNvPr>
        <xdr:cNvSpPr txBox="1"/>
      </xdr:nvSpPr>
      <xdr:spPr>
        <a:xfrm>
          <a:off x="8791575"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18</xdr:row>
      <xdr:rowOff>209550</xdr:rowOff>
    </xdr:from>
    <xdr:to>
      <xdr:col>5</xdr:col>
      <xdr:colOff>561092</xdr:colOff>
      <xdr:row>37</xdr:row>
      <xdr:rowOff>103427</xdr:rowOff>
    </xdr:to>
    <xdr:pic>
      <xdr:nvPicPr>
        <xdr:cNvPr id="2" name="Grafik 1">
          <a:extLst>
            <a:ext uri="{FF2B5EF4-FFF2-40B4-BE49-F238E27FC236}">
              <a16:creationId xmlns:a16="http://schemas.microsoft.com/office/drawing/2014/main" id="{2C2D132E-0CA2-4B06-B5D1-A7CD208806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695950"/>
          <a:ext cx="4494917" cy="4599227"/>
        </a:xfrm>
        <a:prstGeom prst="rect">
          <a:avLst/>
        </a:prstGeom>
        <a:noFill/>
      </xdr:spPr>
    </xdr:pic>
    <xdr:clientData/>
  </xdr:twoCellAnchor>
  <xdr:twoCellAnchor editAs="oneCell">
    <xdr:from>
      <xdr:col>5</xdr:col>
      <xdr:colOff>590549</xdr:colOff>
      <xdr:row>20</xdr:row>
      <xdr:rowOff>85725</xdr:rowOff>
    </xdr:from>
    <xdr:to>
      <xdr:col>9</xdr:col>
      <xdr:colOff>847724</xdr:colOff>
      <xdr:row>34</xdr:row>
      <xdr:rowOff>67309</xdr:rowOff>
    </xdr:to>
    <xdr:pic>
      <xdr:nvPicPr>
        <xdr:cNvPr id="3" name="Grafik 2">
          <a:extLst>
            <a:ext uri="{FF2B5EF4-FFF2-40B4-BE49-F238E27FC236}">
              <a16:creationId xmlns:a16="http://schemas.microsoft.com/office/drawing/2014/main" id="{73547C24-0647-4E6A-B641-10028EE023FA}"/>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2031" t="11474" r="8231" b="46224"/>
        <a:stretch/>
      </xdr:blipFill>
      <xdr:spPr bwMode="auto">
        <a:xfrm>
          <a:off x="4638674" y="6067425"/>
          <a:ext cx="3952875" cy="3448684"/>
        </a:xfrm>
        <a:prstGeom prst="rect">
          <a:avLst/>
        </a:prstGeom>
        <a:noFill/>
        <a:ln>
          <a:noFill/>
        </a:ln>
        <a:extLst>
          <a:ext uri="{53640926-AAD7-44D8-BBD7-CCE9431645EC}">
            <a14:shadowObscured xmlns:a14="http://schemas.microsoft.com/office/drawing/2010/main"/>
          </a:ext>
        </a:extLst>
      </xdr:spPr>
    </xdr:pic>
    <xdr:clientData/>
  </xdr:twoCellAnchor>
  <xdr:oneCellAnchor>
    <xdr:from>
      <xdr:col>12</xdr:col>
      <xdr:colOff>0</xdr:colOff>
      <xdr:row>22</xdr:row>
      <xdr:rowOff>123825</xdr:rowOff>
    </xdr:from>
    <xdr:ext cx="184731" cy="264560"/>
    <xdr:sp macro="" textlink="">
      <xdr:nvSpPr>
        <xdr:cNvPr id="4" name="Textfeld 3">
          <a:extLst>
            <a:ext uri="{FF2B5EF4-FFF2-40B4-BE49-F238E27FC236}">
              <a16:creationId xmlns:a16="http://schemas.microsoft.com/office/drawing/2014/main" id="{B8DE1330-65D3-4A8A-ACA0-B9218E4A26E5}"/>
            </a:ext>
          </a:extLst>
        </xdr:cNvPr>
        <xdr:cNvSpPr txBox="1"/>
      </xdr:nvSpPr>
      <xdr:spPr>
        <a:xfrm>
          <a:off x="8791575"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18</xdr:row>
      <xdr:rowOff>209550</xdr:rowOff>
    </xdr:from>
    <xdr:to>
      <xdr:col>5</xdr:col>
      <xdr:colOff>561092</xdr:colOff>
      <xdr:row>37</xdr:row>
      <xdr:rowOff>103427</xdr:rowOff>
    </xdr:to>
    <xdr:pic>
      <xdr:nvPicPr>
        <xdr:cNvPr id="2" name="Grafik 1">
          <a:extLst>
            <a:ext uri="{FF2B5EF4-FFF2-40B4-BE49-F238E27FC236}">
              <a16:creationId xmlns:a16="http://schemas.microsoft.com/office/drawing/2014/main" id="{50E6BE9F-34A3-45F4-A4E0-B3A9056184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695950"/>
          <a:ext cx="4494917" cy="4599227"/>
        </a:xfrm>
        <a:prstGeom prst="rect">
          <a:avLst/>
        </a:prstGeom>
        <a:noFill/>
      </xdr:spPr>
    </xdr:pic>
    <xdr:clientData/>
  </xdr:twoCellAnchor>
  <xdr:twoCellAnchor editAs="oneCell">
    <xdr:from>
      <xdr:col>5</xdr:col>
      <xdr:colOff>590549</xdr:colOff>
      <xdr:row>20</xdr:row>
      <xdr:rowOff>85725</xdr:rowOff>
    </xdr:from>
    <xdr:to>
      <xdr:col>9</xdr:col>
      <xdr:colOff>847724</xdr:colOff>
      <xdr:row>34</xdr:row>
      <xdr:rowOff>67309</xdr:rowOff>
    </xdr:to>
    <xdr:pic>
      <xdr:nvPicPr>
        <xdr:cNvPr id="3" name="Grafik 2">
          <a:extLst>
            <a:ext uri="{FF2B5EF4-FFF2-40B4-BE49-F238E27FC236}">
              <a16:creationId xmlns:a16="http://schemas.microsoft.com/office/drawing/2014/main" id="{53A6548D-29A6-4A2B-B486-17EF14076761}"/>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2031" t="11474" r="8231" b="46224"/>
        <a:stretch/>
      </xdr:blipFill>
      <xdr:spPr bwMode="auto">
        <a:xfrm>
          <a:off x="4638674" y="6067425"/>
          <a:ext cx="3952875" cy="3448684"/>
        </a:xfrm>
        <a:prstGeom prst="rect">
          <a:avLst/>
        </a:prstGeom>
        <a:noFill/>
        <a:ln>
          <a:noFill/>
        </a:ln>
        <a:extLst>
          <a:ext uri="{53640926-AAD7-44D8-BBD7-CCE9431645EC}">
            <a14:shadowObscured xmlns:a14="http://schemas.microsoft.com/office/drawing/2010/main"/>
          </a:ext>
        </a:extLst>
      </xdr:spPr>
    </xdr:pic>
    <xdr:clientData/>
  </xdr:twoCellAnchor>
  <xdr:oneCellAnchor>
    <xdr:from>
      <xdr:col>12</xdr:col>
      <xdr:colOff>0</xdr:colOff>
      <xdr:row>22</xdr:row>
      <xdr:rowOff>123825</xdr:rowOff>
    </xdr:from>
    <xdr:ext cx="184731" cy="264560"/>
    <xdr:sp macro="" textlink="">
      <xdr:nvSpPr>
        <xdr:cNvPr id="4" name="Textfeld 3">
          <a:extLst>
            <a:ext uri="{FF2B5EF4-FFF2-40B4-BE49-F238E27FC236}">
              <a16:creationId xmlns:a16="http://schemas.microsoft.com/office/drawing/2014/main" id="{95AE130F-CA9E-4366-AAC2-6613247686BE}"/>
            </a:ext>
          </a:extLst>
        </xdr:cNvPr>
        <xdr:cNvSpPr txBox="1"/>
      </xdr:nvSpPr>
      <xdr:spPr>
        <a:xfrm>
          <a:off x="8791575"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18</xdr:row>
      <xdr:rowOff>209550</xdr:rowOff>
    </xdr:from>
    <xdr:to>
      <xdr:col>5</xdr:col>
      <xdr:colOff>561092</xdr:colOff>
      <xdr:row>37</xdr:row>
      <xdr:rowOff>103427</xdr:rowOff>
    </xdr:to>
    <xdr:pic>
      <xdr:nvPicPr>
        <xdr:cNvPr id="2" name="Grafik 1">
          <a:extLst>
            <a:ext uri="{FF2B5EF4-FFF2-40B4-BE49-F238E27FC236}">
              <a16:creationId xmlns:a16="http://schemas.microsoft.com/office/drawing/2014/main" id="{B50F1EA5-E4AF-4E77-9258-E87BDA4939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695950"/>
          <a:ext cx="4494917" cy="4599227"/>
        </a:xfrm>
        <a:prstGeom prst="rect">
          <a:avLst/>
        </a:prstGeom>
        <a:noFill/>
      </xdr:spPr>
    </xdr:pic>
    <xdr:clientData/>
  </xdr:twoCellAnchor>
  <xdr:twoCellAnchor editAs="oneCell">
    <xdr:from>
      <xdr:col>5</xdr:col>
      <xdr:colOff>590549</xdr:colOff>
      <xdr:row>20</xdr:row>
      <xdr:rowOff>85725</xdr:rowOff>
    </xdr:from>
    <xdr:to>
      <xdr:col>9</xdr:col>
      <xdr:colOff>847724</xdr:colOff>
      <xdr:row>34</xdr:row>
      <xdr:rowOff>67309</xdr:rowOff>
    </xdr:to>
    <xdr:pic>
      <xdr:nvPicPr>
        <xdr:cNvPr id="3" name="Grafik 2">
          <a:extLst>
            <a:ext uri="{FF2B5EF4-FFF2-40B4-BE49-F238E27FC236}">
              <a16:creationId xmlns:a16="http://schemas.microsoft.com/office/drawing/2014/main" id="{C0B934D5-74B6-49F7-9ADE-F24C4630B7B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2031" t="11474" r="8231" b="46224"/>
        <a:stretch/>
      </xdr:blipFill>
      <xdr:spPr bwMode="auto">
        <a:xfrm>
          <a:off x="4638674" y="6067425"/>
          <a:ext cx="3952875" cy="3448684"/>
        </a:xfrm>
        <a:prstGeom prst="rect">
          <a:avLst/>
        </a:prstGeom>
        <a:noFill/>
        <a:ln>
          <a:noFill/>
        </a:ln>
        <a:extLst>
          <a:ext uri="{53640926-AAD7-44D8-BBD7-CCE9431645EC}">
            <a14:shadowObscured xmlns:a14="http://schemas.microsoft.com/office/drawing/2010/main"/>
          </a:ext>
        </a:extLst>
      </xdr:spPr>
    </xdr:pic>
    <xdr:clientData/>
  </xdr:twoCellAnchor>
  <xdr:oneCellAnchor>
    <xdr:from>
      <xdr:col>12</xdr:col>
      <xdr:colOff>0</xdr:colOff>
      <xdr:row>22</xdr:row>
      <xdr:rowOff>123825</xdr:rowOff>
    </xdr:from>
    <xdr:ext cx="184731" cy="264560"/>
    <xdr:sp macro="" textlink="">
      <xdr:nvSpPr>
        <xdr:cNvPr id="4" name="Textfeld 3">
          <a:extLst>
            <a:ext uri="{FF2B5EF4-FFF2-40B4-BE49-F238E27FC236}">
              <a16:creationId xmlns:a16="http://schemas.microsoft.com/office/drawing/2014/main" id="{48F17E88-C266-45F8-AEBA-FE7D321B5A0C}"/>
            </a:ext>
          </a:extLst>
        </xdr:cNvPr>
        <xdr:cNvSpPr txBox="1"/>
      </xdr:nvSpPr>
      <xdr:spPr>
        <a:xfrm>
          <a:off x="8791575"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77431-56A3-43F9-991B-06A69D4EDC7B}">
  <sheetPr codeName="Tabelle1">
    <tabColor theme="1"/>
  </sheetPr>
  <dimension ref="A1:AK136"/>
  <sheetViews>
    <sheetView showGridLines="0" tabSelected="1" zoomScale="70" zoomScaleNormal="70" workbookViewId="0">
      <selection activeCell="B12" sqref="B12"/>
    </sheetView>
  </sheetViews>
  <sheetFormatPr baseColWidth="10" defaultColWidth="11" defaultRowHeight="11.5" x14ac:dyDescent="0.25"/>
  <cols>
    <col min="1" max="1" width="2.58203125" style="10" customWidth="1"/>
    <col min="2" max="2" width="11.58203125" style="10" customWidth="1"/>
    <col min="3" max="3" width="5.83203125" style="10" customWidth="1"/>
    <col min="4" max="4" width="12.25" style="10" customWidth="1"/>
    <col min="5" max="7" width="11.58203125" style="10" customWidth="1"/>
    <col min="8" max="8" width="12.58203125" style="10" customWidth="1"/>
    <col min="9" max="9" width="11.58203125" style="10" customWidth="1"/>
    <col min="10" max="10" width="12.58203125" style="10" customWidth="1"/>
    <col min="11" max="11" width="11.58203125" style="10" customWidth="1"/>
    <col min="12" max="13" width="2.58203125" style="10" customWidth="1"/>
    <col min="14" max="17" width="13.58203125" style="10" customWidth="1"/>
    <col min="18" max="18" width="2.58203125" style="10" customWidth="1"/>
    <col min="19" max="20" width="13.58203125" style="10" customWidth="1"/>
    <col min="21" max="21" width="14.5" style="10" customWidth="1"/>
    <col min="22" max="22" width="13.58203125" style="10" customWidth="1"/>
    <col min="23" max="24" width="2.58203125" style="10" customWidth="1"/>
    <col min="25" max="33" width="12.08203125" style="10" customWidth="1"/>
    <col min="34" max="34" width="2.58203125" style="10" customWidth="1"/>
    <col min="35" max="35" width="8.5" style="10" hidden="1" customWidth="1"/>
    <col min="36" max="36" width="12.58203125" style="10" customWidth="1"/>
    <col min="37" max="37" width="10.25" style="10" customWidth="1"/>
    <col min="38" max="16384" width="11" style="10"/>
  </cols>
  <sheetData>
    <row r="1" spans="1:37" ht="20.149999999999999" customHeight="1" x14ac:dyDescent="0.35">
      <c r="A1" s="65"/>
      <c r="B1" s="83" t="s">
        <v>73</v>
      </c>
      <c r="C1" s="84"/>
      <c r="D1" s="84"/>
      <c r="E1" s="84"/>
      <c r="F1" s="84"/>
      <c r="G1" s="84"/>
      <c r="H1" s="84"/>
      <c r="I1" s="85"/>
      <c r="J1" s="84"/>
      <c r="K1" s="85"/>
      <c r="L1" s="65"/>
      <c r="M1" s="65"/>
      <c r="N1" s="83"/>
      <c r="O1" s="84"/>
      <c r="P1" s="84"/>
      <c r="Q1" s="84"/>
      <c r="R1" s="84"/>
      <c r="S1" s="83"/>
      <c r="T1" s="84"/>
      <c r="U1" s="84"/>
      <c r="V1" s="84"/>
      <c r="W1" s="65"/>
      <c r="X1" s="65"/>
      <c r="Y1" s="84"/>
      <c r="Z1" s="84"/>
      <c r="AA1" s="84"/>
      <c r="AB1" s="85"/>
      <c r="AC1" s="84"/>
      <c r="AD1" s="85"/>
      <c r="AE1" s="84"/>
      <c r="AF1" s="85"/>
      <c r="AG1" s="123" t="s">
        <v>236</v>
      </c>
      <c r="AH1" s="65"/>
      <c r="AI1" s="65"/>
      <c r="AJ1" s="66"/>
      <c r="AK1" s="66"/>
    </row>
    <row r="2" spans="1:37" ht="10" customHeight="1" x14ac:dyDescent="0.3">
      <c r="A2" s="65"/>
      <c r="B2" s="79"/>
      <c r="C2" s="82"/>
      <c r="D2" s="82"/>
      <c r="E2" s="80"/>
      <c r="F2" s="82"/>
      <c r="G2" s="82"/>
      <c r="H2" s="82"/>
      <c r="I2" s="81"/>
      <c r="L2" s="65"/>
      <c r="M2" s="65"/>
      <c r="O2" s="66"/>
      <c r="P2" s="66"/>
      <c r="Q2" s="66"/>
      <c r="R2" s="65"/>
      <c r="T2" s="66"/>
      <c r="U2" s="66"/>
      <c r="V2" s="66"/>
      <c r="W2" s="65"/>
      <c r="X2" s="65"/>
      <c r="Y2" s="66"/>
      <c r="Z2" s="66"/>
      <c r="AA2" s="66"/>
      <c r="AB2" s="66"/>
      <c r="AC2" s="66"/>
      <c r="AD2" s="66"/>
      <c r="AE2" s="66"/>
      <c r="AF2" s="66"/>
      <c r="AG2" s="66"/>
      <c r="AH2" s="65"/>
      <c r="AI2" s="65"/>
      <c r="AJ2" s="66"/>
      <c r="AK2" s="66"/>
    </row>
    <row r="3" spans="1:37" ht="20.149999999999999" customHeight="1" x14ac:dyDescent="0.3">
      <c r="A3" s="66"/>
      <c r="B3" s="232" t="s">
        <v>114</v>
      </c>
      <c r="C3" s="232"/>
      <c r="D3" s="232"/>
      <c r="E3" s="231"/>
      <c r="F3" s="231"/>
      <c r="G3" s="231"/>
      <c r="L3" s="66"/>
      <c r="M3" s="66"/>
      <c r="O3" s="66"/>
      <c r="P3" s="66"/>
      <c r="Q3" s="66"/>
      <c r="R3" s="66"/>
      <c r="T3" s="66"/>
      <c r="U3" s="66"/>
      <c r="V3" s="66"/>
      <c r="W3" s="66"/>
      <c r="X3" s="66"/>
      <c r="Y3" s="210" t="s">
        <v>234</v>
      </c>
      <c r="Z3" s="211"/>
      <c r="AA3" s="211"/>
      <c r="AB3" s="211"/>
      <c r="AC3" s="211"/>
      <c r="AD3" s="212"/>
      <c r="AE3" s="66"/>
      <c r="AF3" s="168">
        <f>MAX(AG12:AG19)</f>
        <v>0</v>
      </c>
      <c r="AG3" s="169" t="s">
        <v>149</v>
      </c>
      <c r="AH3" s="66"/>
      <c r="AI3" s="66"/>
      <c r="AJ3" s="66"/>
      <c r="AK3" s="66"/>
    </row>
    <row r="4" spans="1:37" ht="20.149999999999999" customHeight="1" x14ac:dyDescent="0.3">
      <c r="A4" s="66"/>
      <c r="B4" s="226" t="s">
        <v>235</v>
      </c>
      <c r="C4" s="227"/>
      <c r="D4" s="227"/>
      <c r="E4" s="228"/>
      <c r="F4" s="86">
        <f>COUNTIF(C12:C19,"&gt;0")</f>
        <v>0</v>
      </c>
      <c r="G4" s="68"/>
      <c r="H4" s="68"/>
      <c r="I4" s="66"/>
      <c r="L4" s="66"/>
      <c r="M4" s="66"/>
      <c r="O4" s="66"/>
      <c r="P4" s="66"/>
      <c r="Q4" s="66"/>
      <c r="R4" s="66"/>
      <c r="T4" s="66"/>
      <c r="U4" s="66"/>
      <c r="V4" s="66"/>
      <c r="W4" s="66"/>
      <c r="X4" s="66"/>
      <c r="Y4" s="170"/>
      <c r="Z4" s="65"/>
      <c r="AA4" s="65"/>
      <c r="AB4" s="65"/>
      <c r="AE4" s="66"/>
      <c r="AF4" s="65"/>
      <c r="AG4" s="65"/>
      <c r="AH4" s="66"/>
      <c r="AI4" s="66"/>
      <c r="AJ4" s="66"/>
      <c r="AK4" s="66"/>
    </row>
    <row r="5" spans="1:37" ht="20.149999999999999" customHeight="1" x14ac:dyDescent="0.3">
      <c r="A5" s="66"/>
      <c r="B5" s="226" t="s">
        <v>115</v>
      </c>
      <c r="C5" s="227"/>
      <c r="D5" s="227"/>
      <c r="E5" s="228"/>
      <c r="F5" s="184"/>
      <c r="G5" s="87"/>
      <c r="H5" s="68"/>
      <c r="I5" s="66"/>
      <c r="L5" s="66"/>
      <c r="M5" s="66"/>
      <c r="O5" s="66"/>
      <c r="P5" s="66"/>
      <c r="Q5" s="66"/>
      <c r="R5" s="66"/>
      <c r="T5" s="66"/>
      <c r="U5" s="66"/>
      <c r="V5" s="66"/>
      <c r="W5" s="66"/>
      <c r="X5" s="66"/>
      <c r="Y5" s="210" t="s">
        <v>229</v>
      </c>
      <c r="Z5" s="211"/>
      <c r="AA5" s="211"/>
      <c r="AB5" s="211"/>
      <c r="AC5" s="211"/>
      <c r="AD5" s="212"/>
      <c r="AE5" s="66"/>
      <c r="AF5" s="217" t="str">
        <f>IF(AF3&gt;=10,"Ja","Nein")</f>
        <v>Nein</v>
      </c>
      <c r="AG5" s="217"/>
      <c r="AH5" s="66"/>
      <c r="AI5" s="66"/>
      <c r="AJ5" s="66"/>
      <c r="AK5" s="66"/>
    </row>
    <row r="6" spans="1:37" ht="10" customHeight="1" x14ac:dyDescent="0.3">
      <c r="A6" s="65"/>
      <c r="B6" s="79"/>
      <c r="C6" s="82"/>
      <c r="D6" s="82"/>
      <c r="E6" s="80"/>
      <c r="F6" s="82"/>
      <c r="G6" s="82"/>
      <c r="H6" s="82"/>
      <c r="I6" s="81"/>
      <c r="L6" s="65"/>
      <c r="M6" s="65"/>
      <c r="O6" s="66"/>
      <c r="P6" s="66"/>
      <c r="Q6" s="66"/>
      <c r="R6" s="66"/>
      <c r="T6" s="66"/>
      <c r="U6" s="66"/>
      <c r="V6" s="66"/>
      <c r="W6" s="65"/>
      <c r="X6" s="65"/>
      <c r="Y6" s="66"/>
      <c r="Z6" s="66"/>
      <c r="AA6" s="66"/>
      <c r="AB6" s="66"/>
      <c r="AC6" s="66"/>
      <c r="AD6" s="66"/>
      <c r="AE6" s="66"/>
      <c r="AF6" s="66"/>
      <c r="AG6" s="66"/>
      <c r="AH6" s="65"/>
      <c r="AI6" s="65"/>
      <c r="AJ6" s="66"/>
      <c r="AK6" s="66"/>
    </row>
    <row r="7" spans="1:37" ht="20.149999999999999" customHeight="1" x14ac:dyDescent="0.3">
      <c r="A7" s="66"/>
      <c r="B7" s="233" t="s">
        <v>96</v>
      </c>
      <c r="C7" s="234"/>
      <c r="D7" s="235" t="s">
        <v>97</v>
      </c>
      <c r="E7" s="236"/>
      <c r="F7" s="237" t="s">
        <v>102</v>
      </c>
      <c r="G7" s="238"/>
      <c r="H7" s="239" t="s">
        <v>103</v>
      </c>
      <c r="I7" s="240"/>
      <c r="J7" s="245" t="s">
        <v>214</v>
      </c>
      <c r="K7" s="246"/>
      <c r="L7" s="66"/>
      <c r="M7" s="66"/>
      <c r="O7" s="66"/>
      <c r="P7" s="66"/>
      <c r="Q7" s="66"/>
      <c r="R7" s="66"/>
      <c r="T7" s="66"/>
      <c r="U7" s="66"/>
      <c r="V7" s="66"/>
      <c r="W7" s="66"/>
      <c r="X7" s="66"/>
      <c r="Y7" s="66"/>
      <c r="Z7" s="66"/>
      <c r="AA7" s="66"/>
      <c r="AB7" s="66"/>
      <c r="AC7" s="66"/>
      <c r="AD7" s="66"/>
      <c r="AE7" s="66"/>
      <c r="AF7" s="66"/>
      <c r="AG7" s="66"/>
      <c r="AH7" s="66"/>
      <c r="AI7" s="66"/>
      <c r="AJ7" s="71"/>
      <c r="AK7" s="71"/>
    </row>
    <row r="8" spans="1:37" ht="10" customHeight="1" thickBot="1" x14ac:dyDescent="0.35">
      <c r="A8" s="65"/>
      <c r="B8" s="79"/>
      <c r="C8" s="82"/>
      <c r="D8" s="82"/>
      <c r="E8" s="80"/>
      <c r="F8" s="82"/>
      <c r="G8" s="82"/>
      <c r="H8" s="82"/>
      <c r="I8" s="81"/>
      <c r="L8" s="65"/>
      <c r="M8" s="65"/>
      <c r="O8" s="66"/>
      <c r="P8" s="66"/>
      <c r="Q8" s="66"/>
      <c r="R8" s="65"/>
      <c r="T8" s="66"/>
      <c r="U8" s="66"/>
      <c r="V8" s="66"/>
      <c r="W8" s="65"/>
      <c r="X8" s="65"/>
      <c r="Y8" s="66"/>
      <c r="Z8" s="66"/>
      <c r="AA8" s="66"/>
      <c r="AB8" s="66"/>
      <c r="AC8" s="66"/>
      <c r="AD8" s="66"/>
      <c r="AE8" s="66"/>
      <c r="AF8" s="66"/>
      <c r="AG8" s="66"/>
      <c r="AH8" s="65"/>
      <c r="AI8" s="65"/>
      <c r="AJ8" s="66"/>
      <c r="AK8" s="66"/>
    </row>
    <row r="9" spans="1:37" ht="20.149999999999999" customHeight="1" thickBot="1" x14ac:dyDescent="0.35">
      <c r="A9" s="75"/>
      <c r="B9" s="113" t="s">
        <v>112</v>
      </c>
      <c r="C9" s="114"/>
      <c r="D9" s="114"/>
      <c r="E9" s="114"/>
      <c r="F9" s="115"/>
      <c r="G9" s="115"/>
      <c r="H9" s="115"/>
      <c r="I9" s="115"/>
      <c r="J9" s="115"/>
      <c r="K9" s="116"/>
      <c r="L9" s="75"/>
      <c r="M9" s="75"/>
      <c r="N9" s="113" t="s">
        <v>150</v>
      </c>
      <c r="O9" s="114"/>
      <c r="P9" s="114"/>
      <c r="Q9" s="117"/>
      <c r="R9" s="75"/>
      <c r="S9" s="113" t="s">
        <v>116</v>
      </c>
      <c r="T9" s="114"/>
      <c r="U9" s="114"/>
      <c r="V9" s="117"/>
      <c r="W9" s="75"/>
      <c r="X9" s="75"/>
      <c r="Y9" s="113" t="s">
        <v>117</v>
      </c>
      <c r="Z9" s="114"/>
      <c r="AA9" s="114"/>
      <c r="AB9" s="117"/>
      <c r="AC9" s="118" t="s">
        <v>143</v>
      </c>
      <c r="AD9" s="119"/>
      <c r="AE9" s="120"/>
      <c r="AF9" s="120"/>
      <c r="AG9" s="121"/>
      <c r="AH9" s="75"/>
      <c r="AI9" s="75"/>
      <c r="AJ9" s="67"/>
      <c r="AK9" s="67"/>
    </row>
    <row r="10" spans="1:37" ht="19" customHeight="1" x14ac:dyDescent="0.3">
      <c r="A10" s="38"/>
      <c r="B10" s="241" t="s">
        <v>84</v>
      </c>
      <c r="C10" s="243" t="s">
        <v>87</v>
      </c>
      <c r="D10" s="218" t="s">
        <v>89</v>
      </c>
      <c r="E10" s="218" t="s">
        <v>90</v>
      </c>
      <c r="F10" s="215" t="s">
        <v>91</v>
      </c>
      <c r="G10" s="218" t="s">
        <v>75</v>
      </c>
      <c r="H10" s="215" t="s">
        <v>92</v>
      </c>
      <c r="I10" s="218" t="s">
        <v>76</v>
      </c>
      <c r="J10" s="220" t="s">
        <v>111</v>
      </c>
      <c r="K10" s="222" t="s">
        <v>93</v>
      </c>
      <c r="L10" s="38"/>
      <c r="M10" s="38"/>
      <c r="N10" s="229" t="s">
        <v>151</v>
      </c>
      <c r="O10" s="196" t="s">
        <v>153</v>
      </c>
      <c r="P10" s="196" t="s">
        <v>152</v>
      </c>
      <c r="Q10" s="198" t="s">
        <v>154</v>
      </c>
      <c r="R10" s="38"/>
      <c r="S10" s="224" t="s">
        <v>118</v>
      </c>
      <c r="T10" s="206" t="s">
        <v>119</v>
      </c>
      <c r="U10" s="206" t="s">
        <v>120</v>
      </c>
      <c r="V10" s="208" t="s">
        <v>121</v>
      </c>
      <c r="W10" s="38"/>
      <c r="X10" s="38"/>
      <c r="Y10" s="202" t="s">
        <v>123</v>
      </c>
      <c r="Z10" s="204" t="s">
        <v>124</v>
      </c>
      <c r="AA10" s="204" t="s">
        <v>125</v>
      </c>
      <c r="AB10" s="204" t="s">
        <v>126</v>
      </c>
      <c r="AC10" s="200" t="s">
        <v>144</v>
      </c>
      <c r="AD10" s="200" t="s">
        <v>145</v>
      </c>
      <c r="AE10" s="200" t="s">
        <v>146</v>
      </c>
      <c r="AF10" s="200" t="s">
        <v>147</v>
      </c>
      <c r="AG10" s="213" t="s">
        <v>148</v>
      </c>
      <c r="AH10" s="38"/>
      <c r="AI10" s="38"/>
      <c r="AJ10" s="67"/>
      <c r="AK10" s="67"/>
    </row>
    <row r="11" spans="1:37" ht="19" customHeight="1" x14ac:dyDescent="0.3">
      <c r="A11" s="38"/>
      <c r="B11" s="242"/>
      <c r="C11" s="244"/>
      <c r="D11" s="219"/>
      <c r="E11" s="219"/>
      <c r="F11" s="216"/>
      <c r="G11" s="219"/>
      <c r="H11" s="216"/>
      <c r="I11" s="219"/>
      <c r="J11" s="221"/>
      <c r="K11" s="223"/>
      <c r="L11" s="38"/>
      <c r="M11" s="38"/>
      <c r="N11" s="230"/>
      <c r="O11" s="197"/>
      <c r="P11" s="197"/>
      <c r="Q11" s="199"/>
      <c r="R11" s="38"/>
      <c r="S11" s="225"/>
      <c r="T11" s="207"/>
      <c r="U11" s="207"/>
      <c r="V11" s="209"/>
      <c r="W11" s="38"/>
      <c r="X11" s="38"/>
      <c r="Y11" s="203"/>
      <c r="Z11" s="205"/>
      <c r="AA11" s="205"/>
      <c r="AB11" s="205"/>
      <c r="AC11" s="201"/>
      <c r="AD11" s="201"/>
      <c r="AE11" s="201"/>
      <c r="AF11" s="201"/>
      <c r="AG11" s="214"/>
      <c r="AH11" s="38"/>
      <c r="AI11" s="38"/>
      <c r="AJ11" s="67"/>
      <c r="AK11" s="67"/>
    </row>
    <row r="12" spans="1:37" ht="38.15" customHeight="1" x14ac:dyDescent="0.3">
      <c r="A12" s="38"/>
      <c r="B12" s="172"/>
      <c r="C12" s="173"/>
      <c r="D12" s="182" t="s">
        <v>160</v>
      </c>
      <c r="E12" s="182" t="s">
        <v>160</v>
      </c>
      <c r="F12" s="43" t="str">
        <f>IF(OR(D12="bitte wählen",E12="bitte wählen",G12="bitte wählen",I12="bitte wählen"),"",IF(E12=Definitionen!$B$6,Definitionen!$B$10,Definitionen!$B$9))</f>
        <v/>
      </c>
      <c r="G12" s="182" t="s">
        <v>160</v>
      </c>
      <c r="H12" s="44" t="str">
        <f>IF(OR(D12="bitte wählen",E12="bitte wählen",G12="bitte wählen",I12="bitte wählen"),"",IF(F12=Definitionen!$B$10,Definitionen!$B$16,IF(OR(D12=Definitionen!$B$1,D12=Definitionen!$B$2),Definitionen!$B$15,IF(G12=Definitionen!$B$12,Definitionen!$B$15,Definitionen!$B$17))))</f>
        <v/>
      </c>
      <c r="I12" s="182" t="s">
        <v>160</v>
      </c>
      <c r="J12" s="58" t="str">
        <f>IF(OR(D12="bitte wählen",E12="bitte wählen",G12="bitte wählen",I12="bitte wählen"),"",IF(F12=Definitionen!$B$10,IF(I12=Definitionen!$B$18,Definitionen!$B$23,Definitionen!$B$24),
IF(D12=Definitionen!$B$1,IF(I12=Definitionen!$B$18,Definitionen!$B$21,Definitionen!$B$22),
IF(D12=Definitionen!$B$2,IF(G12=Definitionen!$B$13,IF(I12=Definitionen!$B$18,Definitionen!$B$27,Definitionen!$B$28),IF(I12=Definitionen!$B$18,Definitionen!$B$25,Definitionen!$B$26)),
IF(G12=Definitionen!$B$12,IF(I12=Definitionen!$B$18,Definitionen!$B$31,Definitionen!$B$32),IF(I12=Definitionen!$B$18,Definitionen!$B$29,Definitionen!$B$30))))))</f>
        <v/>
      </c>
      <c r="K12" s="59" t="str">
        <f>IF(OR(D12="bitte wählen",E12="bitte wählen",G12="bitte wählen",I12="bitte wählen"),"",IF(D12=Definitionen!$B$1,Definitionen!$B$33,IF(D12=Definitionen!$B$2,IF(F12=Definitionen!$B$10,Definitionen!$B$33,Definitionen!$B$34),IF(AND(F12=Definitionen!$B$9,G12=Definitionen!$B$11),Definitionen!$B$35,Definitionen!$B$36))))</f>
        <v/>
      </c>
      <c r="L12" s="38"/>
      <c r="M12" s="38"/>
      <c r="N12" s="126" t="str">
        <f>IFERROR(VLOOKUP($J12,'EXP01'!$M$3:$Q$14,2,FALSE),"")</f>
        <v/>
      </c>
      <c r="O12" s="125" t="str">
        <f>IFERROR(VLOOKUP($J12,'EXP01'!$M$3:$Q$14,3,FALSE),"")</f>
        <v/>
      </c>
      <c r="P12" s="125" t="str">
        <f>IFERROR(VLOOKUP($J12,'EXP01'!$M$3:$Q$14,4,FALSE),"")</f>
        <v/>
      </c>
      <c r="Q12" s="127" t="str">
        <f>IFERROR(VLOOKUP($J12,'EXP01'!$M$3:$Q$14,5,FALSE),"")</f>
        <v/>
      </c>
      <c r="R12" s="38"/>
      <c r="S12" s="183" t="s">
        <v>160</v>
      </c>
      <c r="T12" s="183" t="s">
        <v>160</v>
      </c>
      <c r="U12" s="183" t="s">
        <v>160</v>
      </c>
      <c r="V12" s="183" t="s">
        <v>160</v>
      </c>
      <c r="W12" s="38"/>
      <c r="X12" s="38"/>
      <c r="Y12" s="124" t="str">
        <f>IFERROR('EXP01'!$J$15,"")</f>
        <v/>
      </c>
      <c r="Z12" s="92" t="str">
        <f>IFERROR('EXP01'!$J$16,"")</f>
        <v/>
      </c>
      <c r="AA12" s="92" t="str">
        <f>IFERROR('EXP01'!$J$17,"")</f>
        <v/>
      </c>
      <c r="AB12" s="92" t="str">
        <f>IFERROR('EXP01'!$J$18,"")</f>
        <v/>
      </c>
      <c r="AC12" s="92" t="str">
        <f>IFERROR(Y12*0.99,"")</f>
        <v/>
      </c>
      <c r="AD12" s="92" t="str">
        <f>IFERROR(Z12*0.8,"")</f>
        <v/>
      </c>
      <c r="AE12" s="92" t="str">
        <f>IFERROR(AA12*0.3,"")</f>
        <v/>
      </c>
      <c r="AF12" s="92" t="str">
        <f>IFERROR(AB12*0.06,"")</f>
        <v/>
      </c>
      <c r="AG12" s="122" t="str">
        <f t="shared" ref="AG12:AG13" si="0">IF(AND(AC12="",AD12="",AE12="",AF12=""),"",SUM(AC12:AF12))</f>
        <v/>
      </c>
      <c r="AH12" s="38"/>
      <c r="AI12" s="131">
        <f>IF(D12=Definitionen!$B$1,15000,50000)</f>
        <v>50000</v>
      </c>
      <c r="AJ12" s="67"/>
      <c r="AK12" s="67"/>
    </row>
    <row r="13" spans="1:37" ht="38.15" customHeight="1" x14ac:dyDescent="0.3">
      <c r="A13" s="171"/>
      <c r="B13" s="172"/>
      <c r="C13" s="173"/>
      <c r="D13" s="182" t="s">
        <v>160</v>
      </c>
      <c r="E13" s="182" t="s">
        <v>160</v>
      </c>
      <c r="F13" s="43" t="str">
        <f>IF(OR(D13="bitte wählen",E13="bitte wählen",G13="bitte wählen",I13="bitte wählen"),"",IF(E13=Definitionen!$B$6,Definitionen!$B$10,Definitionen!$B$9))</f>
        <v/>
      </c>
      <c r="G13" s="182" t="s">
        <v>160</v>
      </c>
      <c r="H13" s="44" t="str">
        <f>IF(OR(D13="bitte wählen",E13="bitte wählen",G13="bitte wählen",I13="bitte wählen"),"",IF(F13=Definitionen!$B$10,Definitionen!$B$16,IF(OR(D13=Definitionen!$B$1,D13=Definitionen!$B$2),Definitionen!$B$15,IF(G13=Definitionen!$B$12,Definitionen!$B$15,Definitionen!$B$17))))</f>
        <v/>
      </c>
      <c r="I13" s="182" t="s">
        <v>160</v>
      </c>
      <c r="J13" s="58" t="str">
        <f>IF(OR(D13="bitte wählen",E13="bitte wählen",G13="bitte wählen",I13="bitte wählen"),"",IF(F13=Definitionen!$B$10,IF(I13=Definitionen!$B$18,Definitionen!$B$23,Definitionen!$B$24),
IF(D13=Definitionen!$B$1,IF(I13=Definitionen!$B$18,Definitionen!$B$21,Definitionen!$B$22),
IF(D13=Definitionen!$B$2,IF(G13=Definitionen!$B$13,IF(I13=Definitionen!$B$18,Definitionen!$B$27,Definitionen!$B$28),IF(I13=Definitionen!$B$18,Definitionen!$B$25,Definitionen!$B$26)),
IF(G13=Definitionen!$B$12,IF(I13=Definitionen!$B$18,Definitionen!$B$31,Definitionen!$B$32),IF(I13=Definitionen!$B$18,Definitionen!$B$29,Definitionen!$B$30))))))</f>
        <v/>
      </c>
      <c r="K13" s="59" t="str">
        <f>IF(OR(D13="bitte wählen",E13="bitte wählen",G13="bitte wählen",I13="bitte wählen"),"",IF(D13=Definitionen!$B$1,Definitionen!$B$33,IF(D13=Definitionen!$B$2,IF(F13=Definitionen!$B$10,Definitionen!$B$33,Definitionen!$B$34),IF(AND(F13=Definitionen!$B$9,G13=Definitionen!$B$11),Definitionen!$B$35,Definitionen!$B$36))))</f>
        <v/>
      </c>
      <c r="N13" s="126" t="str">
        <f>IFERROR(VLOOKUP($J13,'EXP02'!$M$3:$Q$14,2,FALSE),"")</f>
        <v/>
      </c>
      <c r="O13" s="125" t="str">
        <f>IFERROR(VLOOKUP($J13,'EXP02'!$M$3:$Q$14,3,FALSE),"")</f>
        <v/>
      </c>
      <c r="P13" s="125" t="str">
        <f>IFERROR(VLOOKUP($J13,'EXP02'!$M$3:$Q$14,4,FALSE),"")</f>
        <v/>
      </c>
      <c r="Q13" s="127" t="str">
        <f>IFERROR(VLOOKUP($J13,'EXP02'!$M$3:$Q$14,5,FALSE),"")</f>
        <v/>
      </c>
      <c r="S13" s="183" t="s">
        <v>160</v>
      </c>
      <c r="T13" s="183" t="s">
        <v>160</v>
      </c>
      <c r="U13" s="183" t="s">
        <v>160</v>
      </c>
      <c r="V13" s="183" t="s">
        <v>160</v>
      </c>
      <c r="Y13" s="124" t="str">
        <f>IFERROR('EXP02'!$J$15,"")</f>
        <v/>
      </c>
      <c r="Z13" s="92" t="str">
        <f>IFERROR('EXP02'!$J$16,"")</f>
        <v/>
      </c>
      <c r="AA13" s="92" t="str">
        <f>IFERROR('EXP02'!$J$17,"")</f>
        <v/>
      </c>
      <c r="AB13" s="92" t="str">
        <f>IFERROR('EXP02'!$J$18,"")</f>
        <v/>
      </c>
      <c r="AC13" s="92" t="str">
        <f t="shared" ref="AC13:AC19" si="1">IFERROR(Y13*0.99,"")</f>
        <v/>
      </c>
      <c r="AD13" s="92" t="str">
        <f t="shared" ref="AD13:AD19" si="2">IFERROR(Z13*0.8,"")</f>
        <v/>
      </c>
      <c r="AE13" s="92" t="str">
        <f t="shared" ref="AE13:AE19" si="3">IFERROR(AA13*0.3,"")</f>
        <v/>
      </c>
      <c r="AF13" s="92" t="str">
        <f t="shared" ref="AF13:AF19" si="4">IFERROR(AB13*0.06,"")</f>
        <v/>
      </c>
      <c r="AG13" s="122" t="str">
        <f t="shared" si="0"/>
        <v/>
      </c>
      <c r="AI13" s="131">
        <f>IF(D13=Definitionen!$B$1,15000,50000)</f>
        <v>50000</v>
      </c>
      <c r="AJ13" s="67"/>
      <c r="AK13" s="67"/>
    </row>
    <row r="14" spans="1:37" ht="38.15" customHeight="1" x14ac:dyDescent="0.3">
      <c r="B14" s="172"/>
      <c r="C14" s="173"/>
      <c r="D14" s="182" t="s">
        <v>160</v>
      </c>
      <c r="E14" s="182" t="s">
        <v>160</v>
      </c>
      <c r="F14" s="43" t="str">
        <f>IF(OR(D14="bitte wählen",E14="bitte wählen",G14="bitte wählen",I14="bitte wählen"),"",IF(E14=Definitionen!$B$6,Definitionen!$B$10,Definitionen!$B$9))</f>
        <v/>
      </c>
      <c r="G14" s="182" t="s">
        <v>160</v>
      </c>
      <c r="H14" s="44" t="str">
        <f>IF(OR(D14="bitte wählen",E14="bitte wählen",G14="bitte wählen",I14="bitte wählen"),"",IF(F14=Definitionen!$B$10,Definitionen!$B$16,IF(OR(D14=Definitionen!$B$1,D14=Definitionen!$B$2),Definitionen!$B$15,IF(G14=Definitionen!$B$12,Definitionen!$B$15,Definitionen!$B$17))))</f>
        <v/>
      </c>
      <c r="I14" s="182" t="s">
        <v>160</v>
      </c>
      <c r="J14" s="58" t="str">
        <f>IF(OR(D14="bitte wählen",E14="bitte wählen",G14="bitte wählen",I14="bitte wählen"),"",IF(F14=Definitionen!$B$10,IF(I14=Definitionen!$B$18,Definitionen!$B$23,Definitionen!$B$24),
IF(D14=Definitionen!$B$1,IF(I14=Definitionen!$B$18,Definitionen!$B$21,Definitionen!$B$22),
IF(D14=Definitionen!$B$2,IF(G14=Definitionen!$B$13,IF(I14=Definitionen!$B$18,Definitionen!$B$27,Definitionen!$B$28),IF(I14=Definitionen!$B$18,Definitionen!$B$25,Definitionen!$B$26)),
IF(G14=Definitionen!$B$12,IF(I14=Definitionen!$B$18,Definitionen!$B$31,Definitionen!$B$32),IF(I14=Definitionen!$B$18,Definitionen!$B$29,Definitionen!$B$30))))))</f>
        <v/>
      </c>
      <c r="K14" s="59" t="str">
        <f>IF(OR(D14="bitte wählen",E14="bitte wählen",G14="bitte wählen",I14="bitte wählen"),"",IF(D14=Definitionen!$B$1,Definitionen!$B$33,IF(D14=Definitionen!$B$2,IF(F14=Definitionen!$B$10,Definitionen!$B$33,Definitionen!$B$34),IF(AND(F14=Definitionen!$B$9,G14=Definitionen!$B$11),Definitionen!$B$35,Definitionen!$B$36))))</f>
        <v/>
      </c>
      <c r="N14" s="126" t="str">
        <f>IFERROR(VLOOKUP($J14,'EXP03'!$M$3:$Q$14,2,FALSE),"")</f>
        <v/>
      </c>
      <c r="O14" s="125" t="str">
        <f>IFERROR(VLOOKUP($J14,'EXP03'!$M$3:$Q$14,3,FALSE),"")</f>
        <v/>
      </c>
      <c r="P14" s="125" t="str">
        <f>IFERROR(VLOOKUP($J14,'EXP03'!$M$3:$Q$14,4,FALSE),"")</f>
        <v/>
      </c>
      <c r="Q14" s="127" t="str">
        <f>IFERROR(VLOOKUP($J14,'EXP03'!$M$3:$Q$14,5,FALSE),"")</f>
        <v/>
      </c>
      <c r="S14" s="183" t="s">
        <v>160</v>
      </c>
      <c r="T14" s="183" t="s">
        <v>160</v>
      </c>
      <c r="U14" s="183" t="s">
        <v>160</v>
      </c>
      <c r="V14" s="183" t="s">
        <v>160</v>
      </c>
      <c r="Y14" s="124" t="str">
        <f>IFERROR('EXP03'!$J$15,"")</f>
        <v/>
      </c>
      <c r="Z14" s="92" t="str">
        <f>IFERROR('EXP03'!$J$16,"")</f>
        <v/>
      </c>
      <c r="AA14" s="92" t="str">
        <f>IFERROR('EXP03'!$J$17,"")</f>
        <v/>
      </c>
      <c r="AB14" s="92" t="str">
        <f>IFERROR('EXP03'!$J$18,"")</f>
        <v/>
      </c>
      <c r="AC14" s="92" t="str">
        <f t="shared" si="1"/>
        <v/>
      </c>
      <c r="AD14" s="92" t="str">
        <f t="shared" si="2"/>
        <v/>
      </c>
      <c r="AE14" s="92" t="str">
        <f t="shared" si="3"/>
        <v/>
      </c>
      <c r="AF14" s="92" t="str">
        <f t="shared" si="4"/>
        <v/>
      </c>
      <c r="AG14" s="122" t="str">
        <f>IF(AND(AC14="",AD14="",AE14="",AF14=""),"",SUM(AC14:AF14))</f>
        <v/>
      </c>
      <c r="AI14" s="131">
        <f>IF(D14=Definitionen!$B$1,15000,50000)</f>
        <v>50000</v>
      </c>
      <c r="AJ14" s="67"/>
      <c r="AK14" s="67"/>
    </row>
    <row r="15" spans="1:37" ht="38.15" customHeight="1" x14ac:dyDescent="0.3">
      <c r="B15" s="172"/>
      <c r="C15" s="173"/>
      <c r="D15" s="182" t="s">
        <v>160</v>
      </c>
      <c r="E15" s="182" t="s">
        <v>160</v>
      </c>
      <c r="F15" s="43" t="str">
        <f>IF(OR(D15="bitte wählen",E15="bitte wählen",G15="bitte wählen",I15="bitte wählen"),"",IF(E15=Definitionen!$B$6,Definitionen!$B$10,Definitionen!$B$9))</f>
        <v/>
      </c>
      <c r="G15" s="182" t="s">
        <v>160</v>
      </c>
      <c r="H15" s="44" t="str">
        <f>IF(OR(D15="bitte wählen",E15="bitte wählen",G15="bitte wählen",I15="bitte wählen"),"",IF(F15=Definitionen!$B$10,Definitionen!$B$16,IF(OR(D15=Definitionen!$B$1,D15=Definitionen!$B$2),Definitionen!$B$15,IF(G15=Definitionen!$B$12,Definitionen!$B$15,Definitionen!$B$17))))</f>
        <v/>
      </c>
      <c r="I15" s="182" t="s">
        <v>160</v>
      </c>
      <c r="J15" s="58" t="str">
        <f>IF(OR(D15="bitte wählen",E15="bitte wählen",G15="bitte wählen",I15="bitte wählen"),"",IF(F15=Definitionen!$B$10,IF(I15=Definitionen!$B$18,Definitionen!$B$23,Definitionen!$B$24),
IF(D15=Definitionen!$B$1,IF(I15=Definitionen!$B$18,Definitionen!$B$21,Definitionen!$B$22),
IF(D15=Definitionen!$B$2,IF(G15=Definitionen!$B$13,IF(I15=Definitionen!$B$18,Definitionen!$B$27,Definitionen!$B$28),IF(I15=Definitionen!$B$18,Definitionen!$B$25,Definitionen!$B$26)),
IF(G15=Definitionen!$B$12,IF(I15=Definitionen!$B$18,Definitionen!$B$31,Definitionen!$B$32),IF(I15=Definitionen!$B$18,Definitionen!$B$29,Definitionen!$B$30))))))</f>
        <v/>
      </c>
      <c r="K15" s="59" t="str">
        <f>IF(OR(D15="bitte wählen",E15="bitte wählen",G15="bitte wählen",I15="bitte wählen"),"",IF(D15=Definitionen!$B$1,Definitionen!$B$33,IF(D15=Definitionen!$B$2,IF(F15=Definitionen!$B$10,Definitionen!$B$33,Definitionen!$B$34),IF(AND(F15=Definitionen!$B$9,G15=Definitionen!$B$11),Definitionen!$B$35,Definitionen!$B$36))))</f>
        <v/>
      </c>
      <c r="N15" s="126" t="str">
        <f>IFERROR(VLOOKUP($J15,'EXP04'!$M$3:$Q$14,2,FALSE),"")</f>
        <v/>
      </c>
      <c r="O15" s="125" t="str">
        <f>IFERROR(VLOOKUP($J15,'EXP04'!$M$3:$Q$14,3,FALSE),"")</f>
        <v/>
      </c>
      <c r="P15" s="125" t="str">
        <f>IFERROR(VLOOKUP($J15,'EXP04'!$M$3:$Q$14,4,FALSE),"")</f>
        <v/>
      </c>
      <c r="Q15" s="127" t="str">
        <f>IFERROR(VLOOKUP($J15,'EXP04'!$M$3:$Q$14,5,FALSE),"")</f>
        <v/>
      </c>
      <c r="S15" s="183" t="s">
        <v>160</v>
      </c>
      <c r="T15" s="183" t="s">
        <v>160</v>
      </c>
      <c r="U15" s="183" t="s">
        <v>160</v>
      </c>
      <c r="V15" s="183" t="s">
        <v>160</v>
      </c>
      <c r="Y15" s="124" t="str">
        <f>IFERROR('EXP04'!$J$15,"")</f>
        <v/>
      </c>
      <c r="Z15" s="92" t="str">
        <f>IFERROR('EXP04'!$J$16,"")</f>
        <v/>
      </c>
      <c r="AA15" s="92" t="str">
        <f>IFERROR('EXP04'!$J$17,"")</f>
        <v/>
      </c>
      <c r="AB15" s="92" t="str">
        <f>IFERROR('EXP04'!$J$18,"")</f>
        <v/>
      </c>
      <c r="AC15" s="92" t="str">
        <f t="shared" si="1"/>
        <v/>
      </c>
      <c r="AD15" s="92" t="str">
        <f t="shared" si="2"/>
        <v/>
      </c>
      <c r="AE15" s="92" t="str">
        <f t="shared" si="3"/>
        <v/>
      </c>
      <c r="AF15" s="92" t="str">
        <f t="shared" si="4"/>
        <v/>
      </c>
      <c r="AG15" s="122" t="str">
        <f t="shared" ref="AG15:AG19" si="5">IF(AND(AC15="",AD15="",AE15="",AF15=""),"",SUM(AC15:AF15))</f>
        <v/>
      </c>
      <c r="AI15" s="131">
        <f>IF(D15=Definitionen!$B$1,15000,50000)</f>
        <v>50000</v>
      </c>
      <c r="AJ15" s="67"/>
      <c r="AK15" s="67"/>
    </row>
    <row r="16" spans="1:37" ht="38.15" customHeight="1" x14ac:dyDescent="0.3">
      <c r="B16" s="172"/>
      <c r="C16" s="173"/>
      <c r="D16" s="182" t="s">
        <v>160</v>
      </c>
      <c r="E16" s="182" t="s">
        <v>160</v>
      </c>
      <c r="F16" s="43" t="str">
        <f>IF(OR(D16="bitte wählen",E16="bitte wählen",G16="bitte wählen",I16="bitte wählen"),"",IF(E16=Definitionen!$B$6,Definitionen!$B$10,Definitionen!$B$9))</f>
        <v/>
      </c>
      <c r="G16" s="182" t="s">
        <v>160</v>
      </c>
      <c r="H16" s="44" t="str">
        <f>IF(OR(D16="bitte wählen",E16="bitte wählen",G16="bitte wählen",I16="bitte wählen"),"",IF(F16=Definitionen!$B$10,Definitionen!$B$16,IF(OR(D16=Definitionen!$B$1,D16=Definitionen!$B$2),Definitionen!$B$15,IF(G16=Definitionen!$B$12,Definitionen!$B$15,Definitionen!$B$17))))</f>
        <v/>
      </c>
      <c r="I16" s="182" t="s">
        <v>160</v>
      </c>
      <c r="J16" s="58" t="str">
        <f>IF(OR(D16="bitte wählen",E16="bitte wählen",G16="bitte wählen",I16="bitte wählen"),"",IF(F16=Definitionen!$B$10,IF(I16=Definitionen!$B$18,Definitionen!$B$23,Definitionen!$B$24),
IF(D16=Definitionen!$B$1,IF(I16=Definitionen!$B$18,Definitionen!$B$21,Definitionen!$B$22),
IF(D16=Definitionen!$B$2,IF(G16=Definitionen!$B$13,IF(I16=Definitionen!$B$18,Definitionen!$B$27,Definitionen!$B$28),IF(I16=Definitionen!$B$18,Definitionen!$B$25,Definitionen!$B$26)),
IF(G16=Definitionen!$B$12,IF(I16=Definitionen!$B$18,Definitionen!$B$31,Definitionen!$B$32),IF(I16=Definitionen!$B$18,Definitionen!$B$29,Definitionen!$B$30))))))</f>
        <v/>
      </c>
      <c r="K16" s="59" t="str">
        <f>IF(OR(D16="bitte wählen",E16="bitte wählen",G16="bitte wählen",I16="bitte wählen"),"",IF(D16=Definitionen!$B$1,Definitionen!$B$33,IF(D16=Definitionen!$B$2,IF(F16=Definitionen!$B$10,Definitionen!$B$33,Definitionen!$B$34),IF(AND(F16=Definitionen!$B$9,G16=Definitionen!$B$11),Definitionen!$B$35,Definitionen!$B$36))))</f>
        <v/>
      </c>
      <c r="N16" s="126" t="str">
        <f>IFERROR(VLOOKUP($J16,'EXP05'!$M$3:$Q$14,2,FALSE),"")</f>
        <v/>
      </c>
      <c r="O16" s="125" t="str">
        <f>IFERROR(VLOOKUP($J16,'EXP05'!$M$3:$Q$14,3,FALSE),"")</f>
        <v/>
      </c>
      <c r="P16" s="125" t="str">
        <f>IFERROR(VLOOKUP($J16,'EXP05'!$M$3:$Q$14,4,FALSE),"")</f>
        <v/>
      </c>
      <c r="Q16" s="127" t="str">
        <f>IFERROR(VLOOKUP($J16,'EXP05'!$M$3:$Q$14,5,FALSE),"")</f>
        <v/>
      </c>
      <c r="S16" s="183" t="s">
        <v>160</v>
      </c>
      <c r="T16" s="183" t="s">
        <v>160</v>
      </c>
      <c r="U16" s="183" t="s">
        <v>160</v>
      </c>
      <c r="V16" s="183" t="s">
        <v>160</v>
      </c>
      <c r="Y16" s="124" t="str">
        <f>IFERROR('EXP05'!$J$15,"")</f>
        <v/>
      </c>
      <c r="Z16" s="92" t="str">
        <f>IFERROR('EXP05'!$J$16,"")</f>
        <v/>
      </c>
      <c r="AA16" s="92" t="str">
        <f>IFERROR('EXP05'!$J$17,"")</f>
        <v/>
      </c>
      <c r="AB16" s="92" t="str">
        <f>IFERROR('EXP05'!$J$18,"")</f>
        <v/>
      </c>
      <c r="AC16" s="92" t="str">
        <f t="shared" si="1"/>
        <v/>
      </c>
      <c r="AD16" s="92" t="str">
        <f t="shared" si="2"/>
        <v/>
      </c>
      <c r="AE16" s="92" t="str">
        <f t="shared" si="3"/>
        <v/>
      </c>
      <c r="AF16" s="92" t="str">
        <f t="shared" si="4"/>
        <v/>
      </c>
      <c r="AG16" s="122" t="str">
        <f t="shared" si="5"/>
        <v/>
      </c>
      <c r="AI16" s="131">
        <f>IF(D16=Definitionen!$B$1,15000,50000)</f>
        <v>50000</v>
      </c>
      <c r="AJ16" s="67"/>
      <c r="AK16" s="67"/>
    </row>
    <row r="17" spans="2:37" ht="38.15" customHeight="1" x14ac:dyDescent="0.3">
      <c r="B17" s="172"/>
      <c r="C17" s="173"/>
      <c r="D17" s="182" t="s">
        <v>160</v>
      </c>
      <c r="E17" s="182" t="s">
        <v>160</v>
      </c>
      <c r="F17" s="43" t="str">
        <f>IF(OR(D17="bitte wählen",E17="bitte wählen",G17="bitte wählen",I17="bitte wählen"),"",IF(E17=Definitionen!$B$6,Definitionen!$B$10,Definitionen!$B$9))</f>
        <v/>
      </c>
      <c r="G17" s="182" t="s">
        <v>160</v>
      </c>
      <c r="H17" s="44" t="str">
        <f>IF(OR(D17="bitte wählen",E17="bitte wählen",G17="bitte wählen",I17="bitte wählen"),"",IF(F17=Definitionen!$B$10,Definitionen!$B$16,IF(OR(D17=Definitionen!$B$1,D17=Definitionen!$B$2),Definitionen!$B$15,IF(G17=Definitionen!$B$12,Definitionen!$B$15,Definitionen!$B$17))))</f>
        <v/>
      </c>
      <c r="I17" s="182" t="s">
        <v>160</v>
      </c>
      <c r="J17" s="58" t="str">
        <f>IF(OR(D17="bitte wählen",E17="bitte wählen",G17="bitte wählen",I17="bitte wählen"),"",IF(F17=Definitionen!$B$10,IF(I17=Definitionen!$B$18,Definitionen!$B$23,Definitionen!$B$24),
IF(D17=Definitionen!$B$1,IF(I17=Definitionen!$B$18,Definitionen!$B$21,Definitionen!$B$22),
IF(D17=Definitionen!$B$2,IF(G17=Definitionen!$B$13,IF(I17=Definitionen!$B$18,Definitionen!$B$27,Definitionen!$B$28),IF(I17=Definitionen!$B$18,Definitionen!$B$25,Definitionen!$B$26)),
IF(G17=Definitionen!$B$12,IF(I17=Definitionen!$B$18,Definitionen!$B$31,Definitionen!$B$32),IF(I17=Definitionen!$B$18,Definitionen!$B$29,Definitionen!$B$30))))))</f>
        <v/>
      </c>
      <c r="K17" s="59" t="str">
        <f>IF(OR(D17="bitte wählen",E17="bitte wählen",G17="bitte wählen",I17="bitte wählen"),"",IF(D17=Definitionen!$B$1,Definitionen!$B$33,IF(D17=Definitionen!$B$2,IF(F17=Definitionen!$B$10,Definitionen!$B$33,Definitionen!$B$34),IF(AND(F17=Definitionen!$B$9,G17=Definitionen!$B$11),Definitionen!$B$35,Definitionen!$B$36))))</f>
        <v/>
      </c>
      <c r="N17" s="126" t="str">
        <f>IFERROR(VLOOKUP($J17,'EXP06'!$M$3:$Q$14,2,FALSE),"")</f>
        <v/>
      </c>
      <c r="O17" s="125" t="str">
        <f>IFERROR(VLOOKUP($J17,'EXP06'!$M$3:$Q$14,3,FALSE),"")</f>
        <v/>
      </c>
      <c r="P17" s="125" t="str">
        <f>IFERROR(VLOOKUP($J17,'EXP06'!$M$3:$Q$14,4,FALSE),"")</f>
        <v/>
      </c>
      <c r="Q17" s="127" t="str">
        <f>IFERROR(VLOOKUP($J17,'EXP06'!$M$3:$Q$14,5,FALSE),"")</f>
        <v/>
      </c>
      <c r="S17" s="183" t="s">
        <v>160</v>
      </c>
      <c r="T17" s="183" t="s">
        <v>160</v>
      </c>
      <c r="U17" s="183" t="s">
        <v>160</v>
      </c>
      <c r="V17" s="183" t="s">
        <v>160</v>
      </c>
      <c r="Y17" s="124" t="str">
        <f>IFERROR('EXP06'!$J$15,"")</f>
        <v/>
      </c>
      <c r="Z17" s="92" t="str">
        <f>IFERROR('EXP06'!$J$16,"")</f>
        <v/>
      </c>
      <c r="AA17" s="92" t="str">
        <f>IFERROR('EXP06'!$J$17,"")</f>
        <v/>
      </c>
      <c r="AB17" s="92" t="str">
        <f>IFERROR('EXP06'!$J$18,"")</f>
        <v/>
      </c>
      <c r="AC17" s="92" t="str">
        <f t="shared" si="1"/>
        <v/>
      </c>
      <c r="AD17" s="92" t="str">
        <f t="shared" si="2"/>
        <v/>
      </c>
      <c r="AE17" s="92" t="str">
        <f t="shared" si="3"/>
        <v/>
      </c>
      <c r="AF17" s="92" t="str">
        <f t="shared" si="4"/>
        <v/>
      </c>
      <c r="AG17" s="122" t="str">
        <f t="shared" si="5"/>
        <v/>
      </c>
      <c r="AI17" s="131">
        <f>IF(D17=Definitionen!$B$1,15000,50000)</f>
        <v>50000</v>
      </c>
      <c r="AJ17" s="67"/>
      <c r="AK17" s="67"/>
    </row>
    <row r="18" spans="2:37" ht="38.15" customHeight="1" x14ac:dyDescent="0.3">
      <c r="B18" s="172"/>
      <c r="C18" s="173"/>
      <c r="D18" s="182" t="s">
        <v>160</v>
      </c>
      <c r="E18" s="182" t="s">
        <v>160</v>
      </c>
      <c r="F18" s="43" t="str">
        <f>IF(OR(D18="bitte wählen",E18="bitte wählen",G18="bitte wählen",I18="bitte wählen"),"",IF(E18=Definitionen!$B$6,Definitionen!$B$10,Definitionen!$B$9))</f>
        <v/>
      </c>
      <c r="G18" s="182" t="s">
        <v>160</v>
      </c>
      <c r="H18" s="44" t="str">
        <f>IF(OR(D18="bitte wählen",E18="bitte wählen",G18="bitte wählen",I18="bitte wählen"),"",IF(F18=Definitionen!$B$10,Definitionen!$B$16,IF(OR(D18=Definitionen!$B$1,D18=Definitionen!$B$2),Definitionen!$B$15,IF(G18=Definitionen!$B$12,Definitionen!$B$15,Definitionen!$B$17))))</f>
        <v/>
      </c>
      <c r="I18" s="182" t="s">
        <v>160</v>
      </c>
      <c r="J18" s="58" t="str">
        <f>IF(OR(D18="bitte wählen",E18="bitte wählen",G18="bitte wählen",I18="bitte wählen"),"",IF(F18=Definitionen!$B$10,IF(I18=Definitionen!$B$18,Definitionen!$B$23,Definitionen!$B$24),
IF(D18=Definitionen!$B$1,IF(I18=Definitionen!$B$18,Definitionen!$B$21,Definitionen!$B$22),
IF(D18=Definitionen!$B$2,IF(G18=Definitionen!$B$13,IF(I18=Definitionen!$B$18,Definitionen!$B$27,Definitionen!$B$28),IF(I18=Definitionen!$B$18,Definitionen!$B$25,Definitionen!$B$26)),
IF(G18=Definitionen!$B$12,IF(I18=Definitionen!$B$18,Definitionen!$B$31,Definitionen!$B$32),IF(I18=Definitionen!$B$18,Definitionen!$B$29,Definitionen!$B$30))))))</f>
        <v/>
      </c>
      <c r="K18" s="59" t="str">
        <f>IF(OR(D18="bitte wählen",E18="bitte wählen",G18="bitte wählen",I18="bitte wählen"),"",IF(D18=Definitionen!$B$1,Definitionen!$B$33,IF(D18=Definitionen!$B$2,IF(F18=Definitionen!$B$10,Definitionen!$B$33,Definitionen!$B$34),IF(AND(F18=Definitionen!$B$9,G18=Definitionen!$B$11),Definitionen!$B$35,Definitionen!$B$36))))</f>
        <v/>
      </c>
      <c r="N18" s="126" t="str">
        <f>IFERROR(VLOOKUP($J18,'EXP07'!$M$3:$Q$14,2,FALSE),"")</f>
        <v/>
      </c>
      <c r="O18" s="125" t="str">
        <f>IFERROR(VLOOKUP($J18,'EXP07'!$M$3:$Q$14,3,FALSE),"")</f>
        <v/>
      </c>
      <c r="P18" s="125" t="str">
        <f>IFERROR(VLOOKUP($J18,'EXP07'!$M$3:$Q$14,4,FALSE),"")</f>
        <v/>
      </c>
      <c r="Q18" s="127" t="str">
        <f>IFERROR(VLOOKUP($J18,'EXP07'!$M$3:$Q$14,5,FALSE),"")</f>
        <v/>
      </c>
      <c r="S18" s="183" t="s">
        <v>160</v>
      </c>
      <c r="T18" s="183" t="s">
        <v>160</v>
      </c>
      <c r="U18" s="183" t="s">
        <v>160</v>
      </c>
      <c r="V18" s="183" t="s">
        <v>160</v>
      </c>
      <c r="Y18" s="124" t="str">
        <f>IFERROR('EXP07'!$J$15,"")</f>
        <v/>
      </c>
      <c r="Z18" s="92" t="str">
        <f>IFERROR('EXP07'!$J$16,"")</f>
        <v/>
      </c>
      <c r="AA18" s="92" t="str">
        <f>IFERROR('EXP07'!$J$17,"")</f>
        <v/>
      </c>
      <c r="AB18" s="92" t="str">
        <f>IFERROR('EXP07'!$J$18,"")</f>
        <v/>
      </c>
      <c r="AC18" s="92" t="str">
        <f t="shared" si="1"/>
        <v/>
      </c>
      <c r="AD18" s="92" t="str">
        <f t="shared" si="2"/>
        <v/>
      </c>
      <c r="AE18" s="92" t="str">
        <f t="shared" si="3"/>
        <v/>
      </c>
      <c r="AF18" s="92" t="str">
        <f t="shared" si="4"/>
        <v/>
      </c>
      <c r="AG18" s="122" t="str">
        <f t="shared" si="5"/>
        <v/>
      </c>
      <c r="AI18" s="131">
        <f>IF(D18=Definitionen!$B$1,15000,50000)</f>
        <v>50000</v>
      </c>
      <c r="AJ18" s="67"/>
      <c r="AK18" s="67"/>
    </row>
    <row r="19" spans="2:37" ht="38.15" customHeight="1" thickBot="1" x14ac:dyDescent="0.35">
      <c r="B19" s="172"/>
      <c r="C19" s="173"/>
      <c r="D19" s="182" t="s">
        <v>160</v>
      </c>
      <c r="E19" s="182" t="s">
        <v>160</v>
      </c>
      <c r="F19" s="43" t="str">
        <f>IF(OR(D19="bitte wählen",E19="bitte wählen",G19="bitte wählen",I19="bitte wählen"),"",IF(E19=Definitionen!$B$6,Definitionen!$B$10,Definitionen!$B$9))</f>
        <v/>
      </c>
      <c r="G19" s="182" t="s">
        <v>160</v>
      </c>
      <c r="H19" s="44" t="str">
        <f>IF(OR(D19="bitte wählen",E19="bitte wählen",G19="bitte wählen",I19="bitte wählen"),"",IF(F19=Definitionen!$B$10,Definitionen!$B$16,IF(OR(D19=Definitionen!$B$1,D19=Definitionen!$B$2),Definitionen!$B$15,IF(G19=Definitionen!$B$12,Definitionen!$B$15,Definitionen!$B$17))))</f>
        <v/>
      </c>
      <c r="I19" s="182" t="s">
        <v>160</v>
      </c>
      <c r="J19" s="58" t="str">
        <f>IF(OR(D19="bitte wählen",E19="bitte wählen",G19="bitte wählen",I19="bitte wählen"),"",IF(F19=Definitionen!$B$10,IF(I19=Definitionen!$B$18,Definitionen!$B$23,Definitionen!$B$24),
IF(D19=Definitionen!$B$1,IF(I19=Definitionen!$B$18,Definitionen!$B$21,Definitionen!$B$22),
IF(D19=Definitionen!$B$2,IF(G19=Definitionen!$B$13,IF(I19=Definitionen!$B$18,Definitionen!$B$27,Definitionen!$B$28),IF(I19=Definitionen!$B$18,Definitionen!$B$25,Definitionen!$B$26)),
IF(G19=Definitionen!$B$12,IF(I19=Definitionen!$B$18,Definitionen!$B$31,Definitionen!$B$32),IF(I19=Definitionen!$B$18,Definitionen!$B$29,Definitionen!$B$30))))))</f>
        <v/>
      </c>
      <c r="K19" s="59" t="str">
        <f>IF(OR(D19="bitte wählen",E19="bitte wählen",G19="bitte wählen",I19="bitte wählen"),"",IF(D19=Definitionen!$B$1,Definitionen!$B$33,IF(D19=Definitionen!$B$2,IF(F19=Definitionen!$B$10,Definitionen!$B$33,Definitionen!$B$34),IF(AND(F19=Definitionen!$B$9,G19=Definitionen!$B$11),Definitionen!$B$35,Definitionen!$B$36))))</f>
        <v/>
      </c>
      <c r="N19" s="128" t="str">
        <f>IFERROR(VLOOKUP($J19,'EXP08'!$M$3:$Q$14,2,FALSE),"")</f>
        <v/>
      </c>
      <c r="O19" s="129" t="str">
        <f>IFERROR(VLOOKUP($J19,'EXP08'!$M$3:$Q$14,3,FALSE),"")</f>
        <v/>
      </c>
      <c r="P19" s="129" t="str">
        <f>IFERROR(VLOOKUP($J19,'EXP08'!$M$3:$Q$14,4,FALSE),"")</f>
        <v/>
      </c>
      <c r="Q19" s="130" t="str">
        <f>IFERROR(VLOOKUP($J19,'EXP08'!$M$3:$Q$14,5,FALSE),"")</f>
        <v/>
      </c>
      <c r="S19" s="183" t="s">
        <v>160</v>
      </c>
      <c r="T19" s="183" t="s">
        <v>160</v>
      </c>
      <c r="U19" s="183" t="s">
        <v>160</v>
      </c>
      <c r="V19" s="183" t="s">
        <v>160</v>
      </c>
      <c r="Y19" s="124" t="str">
        <f>IFERROR('EXP08'!$J$15,"")</f>
        <v/>
      </c>
      <c r="Z19" s="92" t="str">
        <f>IFERROR('EXP08'!$J$16,"")</f>
        <v/>
      </c>
      <c r="AA19" s="92" t="str">
        <f>IFERROR('EXP08'!$J$17,"")</f>
        <v/>
      </c>
      <c r="AB19" s="92" t="str">
        <f>IFERROR('EXP08'!$J$18,"")</f>
        <v/>
      </c>
      <c r="AC19" s="92" t="str">
        <f t="shared" si="1"/>
        <v/>
      </c>
      <c r="AD19" s="92" t="str">
        <f t="shared" si="2"/>
        <v/>
      </c>
      <c r="AE19" s="92" t="str">
        <f t="shared" si="3"/>
        <v/>
      </c>
      <c r="AF19" s="92" t="str">
        <f t="shared" si="4"/>
        <v/>
      </c>
      <c r="AG19" s="122" t="str">
        <f t="shared" si="5"/>
        <v/>
      </c>
      <c r="AI19" s="131">
        <f>IF(D19=Definitionen!$B$1,15000,50000)</f>
        <v>50000</v>
      </c>
      <c r="AJ19" s="67"/>
      <c r="AK19" s="67"/>
    </row>
    <row r="20" spans="2:37" ht="20.149999999999999" customHeight="1" x14ac:dyDescent="0.25"/>
    <row r="21" spans="2:37" ht="20.149999999999999" customHeight="1" x14ac:dyDescent="0.25"/>
    <row r="22" spans="2:37" ht="20.149999999999999" customHeight="1" x14ac:dyDescent="0.25"/>
    <row r="23" spans="2:37" ht="20.149999999999999" customHeight="1" x14ac:dyDescent="0.25"/>
    <row r="24" spans="2:37" ht="20.149999999999999" customHeight="1" x14ac:dyDescent="0.25"/>
    <row r="25" spans="2:37" ht="20.149999999999999" customHeight="1" x14ac:dyDescent="0.25"/>
    <row r="26" spans="2:37" ht="20.149999999999999" customHeight="1" x14ac:dyDescent="0.25"/>
    <row r="27" spans="2:37" ht="20.149999999999999" customHeight="1" x14ac:dyDescent="0.25"/>
    <row r="28" spans="2:37" ht="20.149999999999999" customHeight="1" x14ac:dyDescent="0.25"/>
    <row r="29" spans="2:37" ht="20.149999999999999" customHeight="1" x14ac:dyDescent="0.25"/>
    <row r="30" spans="2:37" ht="20.149999999999999" customHeight="1" x14ac:dyDescent="0.25"/>
    <row r="31" spans="2:37" ht="20.149999999999999" customHeight="1" x14ac:dyDescent="0.25"/>
    <row r="32" spans="2:37" ht="20.149999999999999" customHeight="1" x14ac:dyDescent="0.25"/>
    <row r="33" ht="20.149999999999999" customHeight="1" x14ac:dyDescent="0.25"/>
    <row r="34" ht="20.149999999999999" customHeight="1" x14ac:dyDescent="0.25"/>
    <row r="35" ht="20.149999999999999" customHeight="1" x14ac:dyDescent="0.25"/>
    <row r="36" ht="20.149999999999999" customHeight="1" x14ac:dyDescent="0.25"/>
    <row r="37" ht="20.149999999999999" customHeight="1" x14ac:dyDescent="0.25"/>
    <row r="38" ht="20.149999999999999" customHeight="1" x14ac:dyDescent="0.25"/>
    <row r="39" ht="20.149999999999999" customHeight="1" x14ac:dyDescent="0.25"/>
    <row r="40" ht="20.149999999999999" customHeight="1" x14ac:dyDescent="0.25"/>
    <row r="41" ht="20.149999999999999" customHeight="1" x14ac:dyDescent="0.25"/>
    <row r="42" ht="20.149999999999999" customHeight="1" x14ac:dyDescent="0.25"/>
    <row r="43" ht="20.149999999999999" customHeight="1" x14ac:dyDescent="0.25"/>
    <row r="44" ht="20.149999999999999" customHeight="1" x14ac:dyDescent="0.25"/>
    <row r="45" ht="20.149999999999999" customHeight="1" x14ac:dyDescent="0.25"/>
    <row r="46" ht="20.149999999999999" customHeight="1" x14ac:dyDescent="0.25"/>
    <row r="47" ht="20.149999999999999" customHeight="1" x14ac:dyDescent="0.25"/>
    <row r="48" ht="20.149999999999999" customHeight="1" x14ac:dyDescent="0.25"/>
    <row r="49" ht="20.149999999999999" customHeight="1" x14ac:dyDescent="0.25"/>
    <row r="50" ht="20.149999999999999" customHeight="1" x14ac:dyDescent="0.25"/>
    <row r="51" ht="20.149999999999999" customHeight="1" x14ac:dyDescent="0.25"/>
    <row r="52" ht="20.149999999999999" customHeight="1" x14ac:dyDescent="0.25"/>
    <row r="53" ht="20.149999999999999" customHeight="1" x14ac:dyDescent="0.25"/>
    <row r="54" ht="20.149999999999999" customHeight="1" x14ac:dyDescent="0.25"/>
    <row r="55" ht="20.149999999999999" customHeight="1" x14ac:dyDescent="0.25"/>
    <row r="56" ht="20.149999999999999" customHeight="1" x14ac:dyDescent="0.25"/>
    <row r="57" ht="20.149999999999999" customHeight="1" x14ac:dyDescent="0.25"/>
    <row r="58" ht="20.149999999999999" customHeight="1" x14ac:dyDescent="0.25"/>
    <row r="59" ht="20.149999999999999" customHeight="1" x14ac:dyDescent="0.25"/>
    <row r="60" ht="20.149999999999999" customHeight="1" x14ac:dyDescent="0.25"/>
    <row r="61" ht="20.149999999999999" customHeight="1" x14ac:dyDescent="0.25"/>
    <row r="62" ht="20.149999999999999" customHeight="1" x14ac:dyDescent="0.25"/>
    <row r="63" ht="20.149999999999999" customHeight="1" x14ac:dyDescent="0.25"/>
    <row r="64" ht="20.149999999999999" customHeight="1" x14ac:dyDescent="0.25"/>
    <row r="65" ht="20.149999999999999" customHeight="1" x14ac:dyDescent="0.25"/>
    <row r="66" ht="20.149999999999999" customHeight="1" x14ac:dyDescent="0.25"/>
    <row r="67" ht="20.149999999999999" customHeight="1" x14ac:dyDescent="0.25"/>
    <row r="68" ht="20.149999999999999" customHeight="1" x14ac:dyDescent="0.25"/>
    <row r="69" ht="20.149999999999999" customHeight="1" x14ac:dyDescent="0.25"/>
    <row r="70" ht="20.149999999999999" customHeight="1" x14ac:dyDescent="0.25"/>
    <row r="71" ht="20.149999999999999" customHeight="1" x14ac:dyDescent="0.25"/>
    <row r="72" ht="20.149999999999999" customHeight="1" x14ac:dyDescent="0.25"/>
    <row r="73" ht="20.149999999999999" customHeight="1" x14ac:dyDescent="0.25"/>
    <row r="74" ht="20.149999999999999" customHeight="1" x14ac:dyDescent="0.25"/>
    <row r="75" ht="20.149999999999999" customHeight="1" x14ac:dyDescent="0.25"/>
    <row r="76" ht="20.149999999999999" customHeight="1" x14ac:dyDescent="0.25"/>
    <row r="77" ht="20.149999999999999" customHeight="1" x14ac:dyDescent="0.25"/>
    <row r="78" ht="20.149999999999999" customHeight="1" x14ac:dyDescent="0.25"/>
    <row r="79" ht="20.149999999999999" customHeight="1" x14ac:dyDescent="0.25"/>
    <row r="80" ht="20.149999999999999" customHeight="1" x14ac:dyDescent="0.25"/>
    <row r="81" ht="20.149999999999999" customHeight="1" x14ac:dyDescent="0.25"/>
    <row r="82" ht="20.149999999999999" customHeight="1" x14ac:dyDescent="0.25"/>
    <row r="83" ht="20.149999999999999" customHeight="1" x14ac:dyDescent="0.25"/>
    <row r="84" ht="20.149999999999999" customHeight="1" x14ac:dyDescent="0.25"/>
    <row r="85" ht="20.149999999999999" customHeight="1" x14ac:dyDescent="0.25"/>
    <row r="86" ht="20.149999999999999" customHeight="1" x14ac:dyDescent="0.25"/>
    <row r="87" ht="20.149999999999999" customHeight="1" x14ac:dyDescent="0.25"/>
    <row r="88" ht="20.149999999999999" customHeight="1" x14ac:dyDescent="0.25"/>
    <row r="89" ht="20.149999999999999" customHeight="1" x14ac:dyDescent="0.25"/>
    <row r="90" ht="20.149999999999999" customHeight="1" x14ac:dyDescent="0.25"/>
    <row r="91" ht="20.149999999999999" customHeight="1" x14ac:dyDescent="0.25"/>
    <row r="92" ht="20.149999999999999" customHeight="1" x14ac:dyDescent="0.25"/>
    <row r="93" ht="20.149999999999999" customHeight="1" x14ac:dyDescent="0.25"/>
    <row r="94" ht="20.149999999999999" customHeight="1" x14ac:dyDescent="0.25"/>
    <row r="95" ht="20.149999999999999" customHeight="1" x14ac:dyDescent="0.25"/>
    <row r="96" ht="20.149999999999999" customHeight="1" x14ac:dyDescent="0.25"/>
    <row r="97" ht="20.149999999999999" customHeight="1" x14ac:dyDescent="0.25"/>
    <row r="98" ht="20.149999999999999" customHeight="1" x14ac:dyDescent="0.25"/>
    <row r="99" ht="20.149999999999999" customHeight="1" x14ac:dyDescent="0.25"/>
    <row r="100" ht="20.149999999999999" customHeight="1" x14ac:dyDescent="0.25"/>
    <row r="101" ht="20.149999999999999" customHeight="1" x14ac:dyDescent="0.25"/>
    <row r="102" ht="20.149999999999999" customHeight="1" x14ac:dyDescent="0.25"/>
    <row r="103" ht="20.149999999999999" customHeight="1" x14ac:dyDescent="0.25"/>
    <row r="104" ht="20.149999999999999" customHeight="1" x14ac:dyDescent="0.25"/>
    <row r="105" ht="20.149999999999999" customHeight="1" x14ac:dyDescent="0.25"/>
    <row r="106" ht="20.149999999999999" customHeight="1" x14ac:dyDescent="0.25"/>
    <row r="107" ht="20.149999999999999" customHeight="1" x14ac:dyDescent="0.25"/>
    <row r="108" ht="20.149999999999999" customHeight="1" x14ac:dyDescent="0.25"/>
    <row r="109" ht="20.149999999999999" customHeight="1" x14ac:dyDescent="0.25"/>
    <row r="110" ht="20.149999999999999" customHeight="1" x14ac:dyDescent="0.25"/>
    <row r="111" ht="20.149999999999999" customHeight="1" x14ac:dyDescent="0.25"/>
    <row r="112" ht="20.149999999999999" customHeight="1" x14ac:dyDescent="0.25"/>
    <row r="113" ht="20.149999999999999" customHeight="1" x14ac:dyDescent="0.25"/>
    <row r="114" ht="20.149999999999999" customHeight="1" x14ac:dyDescent="0.25"/>
    <row r="115" ht="20.149999999999999" customHeight="1" x14ac:dyDescent="0.25"/>
    <row r="116" ht="20.149999999999999" customHeight="1" x14ac:dyDescent="0.25"/>
    <row r="117" ht="20.149999999999999" customHeight="1" x14ac:dyDescent="0.25"/>
    <row r="118" ht="20.149999999999999" customHeight="1" x14ac:dyDescent="0.25"/>
    <row r="119" ht="20.149999999999999" customHeight="1" x14ac:dyDescent="0.25"/>
    <row r="120" ht="20.149999999999999" customHeight="1" x14ac:dyDescent="0.25"/>
    <row r="121" ht="20.149999999999999" customHeight="1" x14ac:dyDescent="0.25"/>
    <row r="122" ht="20.149999999999999" customHeight="1" x14ac:dyDescent="0.25"/>
    <row r="123" ht="20.149999999999999" customHeight="1" x14ac:dyDescent="0.25"/>
    <row r="124" ht="20.149999999999999" customHeight="1" x14ac:dyDescent="0.25"/>
    <row r="125" ht="20.149999999999999" customHeight="1" x14ac:dyDescent="0.25"/>
    <row r="126" ht="20.149999999999999" customHeight="1" x14ac:dyDescent="0.25"/>
    <row r="127" ht="20.149999999999999" customHeight="1" x14ac:dyDescent="0.25"/>
    <row r="128" ht="20.149999999999999" customHeight="1" x14ac:dyDescent="0.25"/>
    <row r="129" ht="20.149999999999999" customHeight="1" x14ac:dyDescent="0.25"/>
    <row r="130" ht="20.149999999999999" customHeight="1" x14ac:dyDescent="0.25"/>
    <row r="131" ht="20.149999999999999" customHeight="1" x14ac:dyDescent="0.25"/>
    <row r="132" ht="20.149999999999999" customHeight="1" x14ac:dyDescent="0.25"/>
    <row r="133" ht="20.149999999999999" customHeight="1" x14ac:dyDescent="0.25"/>
    <row r="134" ht="20.149999999999999" customHeight="1" x14ac:dyDescent="0.25"/>
    <row r="135" ht="20.149999999999999" customHeight="1" x14ac:dyDescent="0.25"/>
    <row r="136" ht="20.149999999999999" customHeight="1" x14ac:dyDescent="0.25"/>
  </sheetData>
  <sheetProtection algorithmName="SHA-512" hashValue="1YJ380FvMgGCtTRqfx7/NpqNGeINqI7jaPyX76bw6acXdguJBGjJN3NMT2Il++Ti6/V7qzxlqjw1nz6tcmX5Aw==" saltValue="ceaSM2UZ1OVi1Fqm467PGA==" spinCount="100000" sheet="1" selectLockedCells="1"/>
  <mergeCells count="39">
    <mergeCell ref="B4:E4"/>
    <mergeCell ref="B5:E5"/>
    <mergeCell ref="N10:N11"/>
    <mergeCell ref="O10:O11"/>
    <mergeCell ref="E3:G3"/>
    <mergeCell ref="B3:D3"/>
    <mergeCell ref="B7:C7"/>
    <mergeCell ref="D7:E7"/>
    <mergeCell ref="F7:G7"/>
    <mergeCell ref="H7:I7"/>
    <mergeCell ref="B10:B11"/>
    <mergeCell ref="C10:C11"/>
    <mergeCell ref="D10:D11"/>
    <mergeCell ref="E10:E11"/>
    <mergeCell ref="G10:G11"/>
    <mergeCell ref="J7:K7"/>
    <mergeCell ref="Y3:AD3"/>
    <mergeCell ref="Y5:AD5"/>
    <mergeCell ref="AF10:AF11"/>
    <mergeCell ref="AG10:AG11"/>
    <mergeCell ref="F10:F11"/>
    <mergeCell ref="AF5:AG5"/>
    <mergeCell ref="AA10:AA11"/>
    <mergeCell ref="AB10:AB11"/>
    <mergeCell ref="AC10:AC11"/>
    <mergeCell ref="AD10:AD11"/>
    <mergeCell ref="H10:H11"/>
    <mergeCell ref="I10:I11"/>
    <mergeCell ref="J10:J11"/>
    <mergeCell ref="K10:K11"/>
    <mergeCell ref="S10:S11"/>
    <mergeCell ref="T10:T11"/>
    <mergeCell ref="P10:P11"/>
    <mergeCell ref="Q10:Q11"/>
    <mergeCell ref="AE10:AE11"/>
    <mergeCell ref="Y10:Y11"/>
    <mergeCell ref="Z10:Z11"/>
    <mergeCell ref="U10:U11"/>
    <mergeCell ref="V10:V11"/>
  </mergeCells>
  <phoneticPr fontId="4" type="noConversion"/>
  <conditionalFormatting sqref="C9:E9">
    <cfRule type="containsText" dxfId="251" priority="85" operator="containsText" text="fehlerhafte Eingabe">
      <formula>NOT(ISERROR(SEARCH("fehlerhafte Eingabe",C9)))</formula>
    </cfRule>
    <cfRule type="containsText" dxfId="250" priority="86" operator="containsText" text="unvollständige Eingabe">
      <formula>NOT(ISERROR(SEARCH("unvollständige Eingabe",C9)))</formula>
    </cfRule>
    <cfRule type="containsText" dxfId="249" priority="88" operator="containsText" text="nicht">
      <formula>NOT(ISERROR(SEARCH("nicht",C9)))</formula>
    </cfRule>
  </conditionalFormatting>
  <conditionalFormatting sqref="D7">
    <cfRule type="containsText" dxfId="248" priority="77" operator="containsText" text="kein">
      <formula>NOT(ISERROR(SEARCH("kein",D7)))</formula>
    </cfRule>
    <cfRule type="containsText" dxfId="247" priority="78" operator="containsText" text="HAS">
      <formula>NOT(ISERROR(SEARCH("HAS",D7)))</formula>
    </cfRule>
    <cfRule type="containsText" dxfId="246" priority="83" operator="containsText" text="kein">
      <formula>NOT(ISERROR(SEARCH("kein",D7)))</formula>
    </cfRule>
  </conditionalFormatting>
  <conditionalFormatting sqref="F7">
    <cfRule type="containsText" dxfId="245" priority="63" operator="containsText" text="falsch">
      <formula>NOT(ISERROR(SEARCH("falsch",F7)))</formula>
    </cfRule>
    <cfRule type="containsText" dxfId="244" priority="79" operator="containsText" text="Mit">
      <formula>NOT(ISERROR(SEARCH("Mit",F7)))</formula>
    </cfRule>
  </conditionalFormatting>
  <conditionalFormatting sqref="E3">
    <cfRule type="containsText" dxfId="243" priority="76" operator="containsText" text="nur">
      <formula>NOT(ISERROR(SEARCH("nur",E3)))</formula>
    </cfRule>
  </conditionalFormatting>
  <conditionalFormatting sqref="F7 AJ7 F4:H4 H5 H3 H7">
    <cfRule type="containsText" dxfId="242" priority="61" operator="containsText" text="Ø">
      <formula>NOT(ISERROR(SEARCH("Ø",F3)))</formula>
    </cfRule>
  </conditionalFormatting>
  <conditionalFormatting sqref="T9:V9 AD9">
    <cfRule type="containsText" dxfId="241" priority="52" operator="containsText" text="fehlerhafte Eingabe">
      <formula>NOT(ISERROR(SEARCH("fehlerhafte Eingabe",T9)))</formula>
    </cfRule>
    <cfRule type="containsText" dxfId="240" priority="53" operator="containsText" text="unvollständige Eingabe">
      <formula>NOT(ISERROR(SEARCH("unvollständige Eingabe",T9)))</formula>
    </cfRule>
    <cfRule type="containsText" dxfId="239" priority="54" operator="containsText" text="nicht">
      <formula>NOT(ISERROR(SEARCH("nicht",T9)))</formula>
    </cfRule>
  </conditionalFormatting>
  <conditionalFormatting sqref="AK7">
    <cfRule type="containsText" dxfId="238" priority="50" operator="containsText" text="Ø">
      <formula>NOT(ISERROR(SEARCH("Ø",AK7)))</formula>
    </cfRule>
  </conditionalFormatting>
  <conditionalFormatting sqref="Y12:AB19">
    <cfRule type="containsText" dxfId="237" priority="47" operator="containsText" text="fehlerhafte Eingabe">
      <formula>NOT(ISERROR(SEARCH("fehlerhafte Eingabe",Y12)))</formula>
    </cfRule>
    <cfRule type="containsText" dxfId="236" priority="48" operator="containsText" text="unvollständige Eingabe">
      <formula>NOT(ISERROR(SEARCH("unvollständige Eingabe",Y12)))</formula>
    </cfRule>
    <cfRule type="containsText" dxfId="235" priority="49" operator="containsText" text="nicht">
      <formula>NOT(ISERROR(SEARCH("nicht",Y12)))</formula>
    </cfRule>
  </conditionalFormatting>
  <conditionalFormatting sqref="AC12:AF19">
    <cfRule type="containsText" dxfId="234" priority="44" operator="containsText" text="fehlerhafte Eingabe">
      <formula>NOT(ISERROR(SEARCH("fehlerhafte Eingabe",AC12)))</formula>
    </cfRule>
    <cfRule type="containsText" dxfId="233" priority="45" operator="containsText" text="unvollständige Eingabe">
      <formula>NOT(ISERROR(SEARCH("unvollständige Eingabe",AC12)))</formula>
    </cfRule>
    <cfRule type="containsText" dxfId="232" priority="46" operator="containsText" text="nicht">
      <formula>NOT(ISERROR(SEARCH("nicht",AC12)))</formula>
    </cfRule>
  </conditionalFormatting>
  <conditionalFormatting sqref="Z9:AB9">
    <cfRule type="containsText" dxfId="231" priority="41" operator="containsText" text="fehlerhafte Eingabe">
      <formula>NOT(ISERROR(SEARCH("fehlerhafte Eingabe",Z9)))</formula>
    </cfRule>
    <cfRule type="containsText" dxfId="230" priority="42" operator="containsText" text="unvollständige Eingabe">
      <formula>NOT(ISERROR(SEARCH("unvollständige Eingabe",Z9)))</formula>
    </cfRule>
    <cfRule type="containsText" dxfId="229" priority="43" operator="containsText" text="nicht">
      <formula>NOT(ISERROR(SEARCH("nicht",Z9)))</formula>
    </cfRule>
  </conditionalFormatting>
  <conditionalFormatting sqref="AG12:AG19">
    <cfRule type="containsText" dxfId="228" priority="23" operator="containsText" text="fehlerhafte Eingabe">
      <formula>NOT(ISERROR(SEARCH("fehlerhafte Eingabe",AG12)))</formula>
    </cfRule>
    <cfRule type="containsText" dxfId="227" priority="24" operator="containsText" text="unvollständige Eingabe">
      <formula>NOT(ISERROR(SEARCH("unvollständige Eingabe",AG12)))</formula>
    </cfRule>
    <cfRule type="containsText" dxfId="226" priority="25" operator="containsText" text="nicht">
      <formula>NOT(ISERROR(SEARCH("nicht",AG12)))</formula>
    </cfRule>
  </conditionalFormatting>
  <conditionalFormatting sqref="AF5:AG5">
    <cfRule type="cellIs" dxfId="225" priority="15" operator="equal">
      <formula>"Nein"</formula>
    </cfRule>
    <cfRule type="cellIs" dxfId="224" priority="16" operator="equal">
      <formula>"Ja"</formula>
    </cfRule>
  </conditionalFormatting>
  <conditionalFormatting sqref="O9:Q9">
    <cfRule type="containsText" dxfId="223" priority="12" operator="containsText" text="fehlerhafte Eingabe">
      <formula>NOT(ISERROR(SEARCH("fehlerhafte Eingabe",O9)))</formula>
    </cfRule>
    <cfRule type="containsText" dxfId="222" priority="13" operator="containsText" text="unvollständige Eingabe">
      <formula>NOT(ISERROR(SEARCH("unvollständige Eingabe",O9)))</formula>
    </cfRule>
    <cfRule type="containsText" dxfId="221" priority="14" operator="containsText" text="nicht">
      <formula>NOT(ISERROR(SEARCH("nicht",O9)))</formula>
    </cfRule>
  </conditionalFormatting>
  <conditionalFormatting sqref="S12:V19">
    <cfRule type="cellIs" dxfId="220" priority="2" stopIfTrue="1" operator="equal">
      <formula>"bitte wählen"</formula>
    </cfRule>
  </conditionalFormatting>
  <conditionalFormatting sqref="D12:E19">
    <cfRule type="cellIs" dxfId="219" priority="9" operator="equal">
      <formula>"bitte wählen"</formula>
    </cfRule>
    <cfRule type="cellIs" dxfId="218" priority="11" operator="equal">
      <formula>"bitte wählen"</formula>
    </cfRule>
  </conditionalFormatting>
  <conditionalFormatting sqref="I12:I19">
    <cfRule type="cellIs" dxfId="217" priority="3" stopIfTrue="1" operator="equal">
      <formula>"bitte wählen"</formula>
    </cfRule>
    <cfRule type="cellIs" dxfId="216" priority="8" stopIfTrue="1" operator="equal">
      <formula>"bitte wählen"</formula>
    </cfRule>
  </conditionalFormatting>
  <conditionalFormatting sqref="G12:G19">
    <cfRule type="cellIs" dxfId="215" priority="4" stopIfTrue="1" operator="equal">
      <formula>"bitte wählen"</formula>
    </cfRule>
    <cfRule type="cellIs" dxfId="214" priority="6" stopIfTrue="1" operator="equal">
      <formula>"bitte wählen"</formula>
    </cfRule>
    <cfRule type="cellIs" dxfId="213" priority="10" stopIfTrue="1" operator="equal">
      <formula>"bitte wählen"</formula>
    </cfRule>
  </conditionalFormatting>
  <conditionalFormatting sqref="E12:E19">
    <cfRule type="cellIs" dxfId="212" priority="5" stopIfTrue="1" operator="equal">
      <formula>"bitte wählen"</formula>
    </cfRule>
  </conditionalFormatting>
  <conditionalFormatting sqref="D12:D19">
    <cfRule type="cellIs" dxfId="211" priority="7" stopIfTrue="1" operator="equal">
      <formula>"bitte wählen"</formula>
    </cfRule>
  </conditionalFormatting>
  <conditionalFormatting sqref="J7">
    <cfRule type="containsText" dxfId="210" priority="1" operator="containsText" text="Ø">
      <formula>NOT(ISERROR(SEARCH("Ø",J7)))</formula>
    </cfRule>
  </conditionalFormatting>
  <dataValidations count="1">
    <dataValidation type="whole" allowBlank="1" showInputMessage="1" showErrorMessage="1" errorTitle="Gültigkeitsbereich" error="NEM eintragen zwischen 500 und 15'000 kg für oberirdische Anlage in Leichtbauweise und 500 und 50'000 kg für andere Anlagen. " sqref="C12:C19" xr:uid="{B042E38F-69B4-4681-A3A4-63F3C081BDAE}">
      <formula1>500</formula1>
      <formula2>AI12</formula2>
    </dataValidation>
  </dataValidations>
  <pageMargins left="0.7" right="0.7" top="0.78740157499999996" bottom="0.78740157499999996" header="0.3" footer="0.3"/>
  <pageSetup paperSize="9" orientation="landscape" horizontalDpi="300" r:id="rId1"/>
  <headerFooter>
    <oddHeader xml:space="preserve">&amp;L&amp;8&amp;O&amp;G
</oddHeader>
  </headerFooter>
  <drawing r:id="rId2"/>
  <legacyDrawingHF r:id="rId3"/>
  <extLst>
    <ext xmlns:x14="http://schemas.microsoft.com/office/spreadsheetml/2009/9/main" uri="{CCE6A557-97BC-4b89-ADB6-D9C93CAAB3DF}">
      <x14:dataValidations xmlns:xm="http://schemas.microsoft.com/office/excel/2006/main" count="5">
        <x14:dataValidation type="list" allowBlank="1" showInputMessage="1" showErrorMessage="1" xr:uid="{8F363789-57C7-43D6-ABC6-6B1B50C20AF7}">
          <x14:formula1>
            <xm:f>Definitionen!$A$38:$A$45</xm:f>
          </x14:formula1>
          <xm:sqref>S12:V19</xm:sqref>
        </x14:dataValidation>
        <x14:dataValidation type="list" allowBlank="1" showInputMessage="1" xr:uid="{1B884EB8-4EB3-4F73-9E27-B0D3D1E53154}">
          <x14:formula1>
            <xm:f>Definitionen!$B$1:$B$4</xm:f>
          </x14:formula1>
          <xm:sqref>D12:D19</xm:sqref>
        </x14:dataValidation>
        <x14:dataValidation type="list" allowBlank="1" showInputMessage="1" showErrorMessage="1" xr:uid="{E99A1328-D6B7-47B8-B867-C20EBA7B33DA}">
          <x14:formula1>
            <xm:f>Definitionen!$B$5:$B$8</xm:f>
          </x14:formula1>
          <xm:sqref>E12:E19</xm:sqref>
        </x14:dataValidation>
        <x14:dataValidation type="list" allowBlank="1" showInputMessage="1" showErrorMessage="1" xr:uid="{A7F9F7C4-1C75-4E6A-A7DD-09D587AF32A7}">
          <x14:formula1>
            <xm:f>Definitionen!$B$11:$B$14</xm:f>
          </x14:formula1>
          <xm:sqref>G12:G19</xm:sqref>
        </x14:dataValidation>
        <x14:dataValidation type="list" allowBlank="1" showInputMessage="1" showErrorMessage="1" xr:uid="{8C338534-99E1-40FC-9EF6-25E3B2894143}">
          <x14:formula1>
            <xm:f>Definitionen!$B$18:$B$20</xm:f>
          </x14:formula1>
          <xm:sqref>I12:I19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D1B60-0B10-4D79-9910-38D3347D86EA}">
  <sheetPr>
    <tabColor rgb="FFFFC000"/>
  </sheetPr>
  <dimension ref="A1:G37"/>
  <sheetViews>
    <sheetView topLeftCell="A4" workbookViewId="0">
      <selection activeCell="I12" sqref="I12"/>
    </sheetView>
  </sheetViews>
  <sheetFormatPr baseColWidth="10" defaultRowHeight="14" x14ac:dyDescent="0.3"/>
  <cols>
    <col min="1" max="1" width="30.58203125" customWidth="1"/>
    <col min="4" max="4" width="4.08203125" customWidth="1"/>
    <col min="5" max="5" width="33.08203125" customWidth="1"/>
  </cols>
  <sheetData>
    <row r="1" spans="1:7" ht="20" x14ac:dyDescent="0.4">
      <c r="A1" s="145" t="s">
        <v>157</v>
      </c>
    </row>
    <row r="3" spans="1:7" ht="14.5" thickBot="1" x14ac:dyDescent="0.35">
      <c r="A3" s="76" t="s">
        <v>117</v>
      </c>
      <c r="B3" s="146"/>
      <c r="C3" s="146"/>
      <c r="E3" s="76" t="s">
        <v>164</v>
      </c>
      <c r="F3" s="146"/>
      <c r="G3" s="146"/>
    </row>
    <row r="4" spans="1:7" x14ac:dyDescent="0.3">
      <c r="A4" s="249" t="s">
        <v>84</v>
      </c>
      <c r="B4" s="258" t="s">
        <v>138</v>
      </c>
      <c r="C4" s="260" t="s">
        <v>139</v>
      </c>
      <c r="E4" s="249" t="s">
        <v>165</v>
      </c>
      <c r="F4" s="262" t="s">
        <v>166</v>
      </c>
      <c r="G4" s="198" t="s">
        <v>167</v>
      </c>
    </row>
    <row r="5" spans="1:7" x14ac:dyDescent="0.3">
      <c r="A5" s="250"/>
      <c r="B5" s="259"/>
      <c r="C5" s="261"/>
      <c r="E5" s="250"/>
      <c r="F5" s="263"/>
      <c r="G5" s="199"/>
    </row>
    <row r="6" spans="1:7" ht="24" customHeight="1" thickBot="1" x14ac:dyDescent="0.35">
      <c r="A6" s="93" t="s">
        <v>168</v>
      </c>
      <c r="B6" s="147">
        <f>$B$14/$B$18*$B$19/12*1.6</f>
        <v>0.83333333333333348</v>
      </c>
      <c r="C6" s="148">
        <f>IF(OR($F$6&lt;1,F15="Nein"),0,0.2*$F$20)</f>
        <v>0</v>
      </c>
      <c r="E6" s="94" t="s">
        <v>169</v>
      </c>
      <c r="F6" s="149">
        <f>F14/F18*F19/17*168</f>
        <v>1.660235294117647</v>
      </c>
      <c r="G6" s="150" t="s">
        <v>170</v>
      </c>
    </row>
    <row r="7" spans="1:7" ht="24" customHeight="1" x14ac:dyDescent="0.3">
      <c r="A7" s="93" t="s">
        <v>171</v>
      </c>
      <c r="B7" s="147">
        <f>$B$15/$B$18*$B$19/12*1.6</f>
        <v>1.666666666666667</v>
      </c>
      <c r="C7" s="148">
        <f>IF(OR($F$6&lt;1,F16="Nein"),0,0.11*$F$20)</f>
        <v>0</v>
      </c>
      <c r="F7" s="151"/>
      <c r="G7" s="151"/>
    </row>
    <row r="8" spans="1:7" ht="24" customHeight="1" x14ac:dyDescent="0.3">
      <c r="A8" s="93" t="s">
        <v>172</v>
      </c>
      <c r="B8" s="147">
        <f>$B$16/$B$18*$B$19/12*1.6</f>
        <v>3.3333333333333339</v>
      </c>
      <c r="C8" s="148">
        <f>IF(OR($F$6&lt;1,F17="Nein"),0,0.07*$F$20)</f>
        <v>13.650000000000002</v>
      </c>
      <c r="F8" s="151"/>
      <c r="G8" s="151"/>
    </row>
    <row r="9" spans="1:7" ht="24" customHeight="1" thickBot="1" x14ac:dyDescent="0.35">
      <c r="A9" s="94" t="s">
        <v>173</v>
      </c>
      <c r="B9" s="152">
        <f>IF($B$19&gt;=10000,$B$17/$B$18*$B$19/12*1.6,0)</f>
        <v>25</v>
      </c>
      <c r="C9" s="153">
        <v>0</v>
      </c>
      <c r="F9" s="151"/>
      <c r="G9" s="151"/>
    </row>
    <row r="10" spans="1:7" x14ac:dyDescent="0.3">
      <c r="B10" s="151"/>
      <c r="C10" s="151"/>
      <c r="F10" s="151"/>
      <c r="G10" s="151"/>
    </row>
    <row r="11" spans="1:7" ht="14.5" thickBot="1" x14ac:dyDescent="0.35">
      <c r="A11" s="76" t="s">
        <v>174</v>
      </c>
      <c r="B11" s="154"/>
      <c r="C11" s="154"/>
      <c r="E11" s="76" t="s">
        <v>175</v>
      </c>
      <c r="F11" s="154"/>
      <c r="G11" s="154"/>
    </row>
    <row r="12" spans="1:7" ht="14.25" customHeight="1" x14ac:dyDescent="0.3">
      <c r="A12" s="264" t="s">
        <v>176</v>
      </c>
      <c r="B12" s="196" t="s">
        <v>177</v>
      </c>
      <c r="C12" s="198" t="s">
        <v>167</v>
      </c>
      <c r="E12" s="266" t="s">
        <v>176</v>
      </c>
      <c r="F12" s="268" t="s">
        <v>178</v>
      </c>
      <c r="G12" s="256" t="s">
        <v>167</v>
      </c>
    </row>
    <row r="13" spans="1:7" x14ac:dyDescent="0.3">
      <c r="A13" s="265"/>
      <c r="B13" s="197"/>
      <c r="C13" s="199"/>
      <c r="E13" s="267"/>
      <c r="F13" s="269"/>
      <c r="G13" s="257"/>
    </row>
    <row r="14" spans="1:7" ht="24" customHeight="1" x14ac:dyDescent="0.3">
      <c r="A14" s="93" t="s">
        <v>179</v>
      </c>
      <c r="B14" s="176">
        <v>0.05</v>
      </c>
      <c r="C14" s="155" t="s">
        <v>180</v>
      </c>
      <c r="E14" s="93" t="s">
        <v>181</v>
      </c>
      <c r="F14" s="179">
        <v>0.24</v>
      </c>
      <c r="G14" s="156" t="s">
        <v>180</v>
      </c>
    </row>
    <row r="15" spans="1:7" ht="24" customHeight="1" x14ac:dyDescent="0.3">
      <c r="A15" s="93" t="s">
        <v>182</v>
      </c>
      <c r="B15" s="176">
        <v>0.1</v>
      </c>
      <c r="C15" s="155" t="s">
        <v>180</v>
      </c>
      <c r="E15" s="93" t="s">
        <v>221</v>
      </c>
      <c r="F15" s="179" t="s">
        <v>218</v>
      </c>
      <c r="G15" s="156" t="s">
        <v>32</v>
      </c>
    </row>
    <row r="16" spans="1:7" ht="24" customHeight="1" x14ac:dyDescent="0.3">
      <c r="A16" s="93" t="s">
        <v>185</v>
      </c>
      <c r="B16" s="176">
        <v>0.2</v>
      </c>
      <c r="C16" s="155" t="s">
        <v>180</v>
      </c>
      <c r="E16" s="93" t="s">
        <v>220</v>
      </c>
      <c r="F16" s="179" t="s">
        <v>218</v>
      </c>
      <c r="G16" s="156" t="s">
        <v>32</v>
      </c>
    </row>
    <row r="17" spans="1:7" ht="24" customHeight="1" x14ac:dyDescent="0.3">
      <c r="A17" s="93" t="s">
        <v>188</v>
      </c>
      <c r="B17" s="176">
        <v>1.5</v>
      </c>
      <c r="C17" s="155" t="s">
        <v>180</v>
      </c>
      <c r="E17" s="93" t="s">
        <v>219</v>
      </c>
      <c r="F17" s="179" t="s">
        <v>217</v>
      </c>
      <c r="G17" s="156" t="s">
        <v>32</v>
      </c>
    </row>
    <row r="18" spans="1:7" ht="24" customHeight="1" x14ac:dyDescent="0.3">
      <c r="A18" s="93" t="s">
        <v>191</v>
      </c>
      <c r="B18" s="177">
        <v>80</v>
      </c>
      <c r="C18" s="155" t="s">
        <v>184</v>
      </c>
      <c r="E18" s="93" t="s">
        <v>183</v>
      </c>
      <c r="F18" s="180">
        <v>80</v>
      </c>
      <c r="G18" s="156" t="s">
        <v>184</v>
      </c>
    </row>
    <row r="19" spans="1:7" ht="24" customHeight="1" thickBot="1" x14ac:dyDescent="0.35">
      <c r="A19" s="94" t="s">
        <v>192</v>
      </c>
      <c r="B19" s="178">
        <v>10000</v>
      </c>
      <c r="C19" s="150" t="s">
        <v>193</v>
      </c>
      <c r="E19" s="93" t="s">
        <v>186</v>
      </c>
      <c r="F19" s="180">
        <v>56</v>
      </c>
      <c r="G19" s="156" t="s">
        <v>187</v>
      </c>
    </row>
    <row r="20" spans="1:7" ht="24" customHeight="1" thickBot="1" x14ac:dyDescent="0.35">
      <c r="E20" s="94" t="s">
        <v>189</v>
      </c>
      <c r="F20" s="181">
        <v>195</v>
      </c>
      <c r="G20" s="157" t="s">
        <v>190</v>
      </c>
    </row>
    <row r="23" spans="1:7" x14ac:dyDescent="0.3">
      <c r="A23" s="76" t="s">
        <v>194</v>
      </c>
      <c r="B23" s="146"/>
      <c r="E23" s="76" t="s">
        <v>195</v>
      </c>
      <c r="F23" s="146"/>
    </row>
    <row r="24" spans="1:7" x14ac:dyDescent="0.3">
      <c r="A24" s="158"/>
      <c r="B24" s="159"/>
      <c r="C24" s="159"/>
    </row>
    <row r="25" spans="1:7" x14ac:dyDescent="0.3">
      <c r="A25" s="158" t="s">
        <v>155</v>
      </c>
      <c r="B25" s="160" t="s">
        <v>158</v>
      </c>
      <c r="E25" s="158" t="s">
        <v>189</v>
      </c>
      <c r="F25" s="160" t="s">
        <v>190</v>
      </c>
    </row>
    <row r="26" spans="1:7" x14ac:dyDescent="0.3">
      <c r="A26" s="140" t="s">
        <v>230</v>
      </c>
      <c r="B26" s="161">
        <v>1000</v>
      </c>
      <c r="E26" s="140" t="s">
        <v>198</v>
      </c>
      <c r="F26" s="162">
        <v>120</v>
      </c>
    </row>
    <row r="27" spans="1:7" x14ac:dyDescent="0.3">
      <c r="A27" s="140" t="s">
        <v>231</v>
      </c>
      <c r="B27" s="161">
        <v>20000</v>
      </c>
      <c r="E27" s="140" t="s">
        <v>197</v>
      </c>
      <c r="F27" s="162">
        <v>195</v>
      </c>
    </row>
    <row r="28" spans="1:7" x14ac:dyDescent="0.3">
      <c r="A28" s="140" t="s">
        <v>233</v>
      </c>
      <c r="B28" s="161">
        <v>5000</v>
      </c>
      <c r="E28" s="140" t="s">
        <v>196</v>
      </c>
      <c r="F28" s="162">
        <v>220</v>
      </c>
    </row>
    <row r="29" spans="1:7" x14ac:dyDescent="0.3">
      <c r="A29" s="140" t="s">
        <v>232</v>
      </c>
      <c r="B29" s="161">
        <v>10000</v>
      </c>
    </row>
    <row r="30" spans="1:7" x14ac:dyDescent="0.3">
      <c r="A30" s="140" t="s">
        <v>156</v>
      </c>
      <c r="B30" s="161">
        <v>100000</v>
      </c>
      <c r="E30" s="158" t="s">
        <v>183</v>
      </c>
      <c r="F30" s="160" t="s">
        <v>159</v>
      </c>
    </row>
    <row r="31" spans="1:7" x14ac:dyDescent="0.3">
      <c r="E31" s="140" t="s">
        <v>198</v>
      </c>
      <c r="F31" s="162">
        <v>50</v>
      </c>
    </row>
    <row r="32" spans="1:7" x14ac:dyDescent="0.3">
      <c r="A32" s="158" t="s">
        <v>191</v>
      </c>
      <c r="B32" s="160" t="s">
        <v>159</v>
      </c>
      <c r="E32" s="140" t="s">
        <v>197</v>
      </c>
      <c r="F32" s="162">
        <v>80</v>
      </c>
    </row>
    <row r="33" spans="1:6" x14ac:dyDescent="0.3">
      <c r="A33" s="140" t="s">
        <v>230</v>
      </c>
      <c r="B33" s="163">
        <v>50</v>
      </c>
      <c r="E33" s="140" t="s">
        <v>196</v>
      </c>
      <c r="F33" s="162">
        <v>120</v>
      </c>
    </row>
    <row r="34" spans="1:6" x14ac:dyDescent="0.3">
      <c r="A34" s="140" t="s">
        <v>231</v>
      </c>
      <c r="B34" s="163">
        <v>50</v>
      </c>
    </row>
    <row r="35" spans="1:6" x14ac:dyDescent="0.3">
      <c r="A35" s="140" t="s">
        <v>233</v>
      </c>
      <c r="B35" s="163">
        <v>80</v>
      </c>
    </row>
    <row r="36" spans="1:6" x14ac:dyDescent="0.3">
      <c r="A36" s="140" t="s">
        <v>232</v>
      </c>
      <c r="B36" s="163">
        <v>80</v>
      </c>
    </row>
    <row r="37" spans="1:6" x14ac:dyDescent="0.3">
      <c r="A37" s="140" t="s">
        <v>156</v>
      </c>
      <c r="B37" s="163">
        <v>120</v>
      </c>
    </row>
  </sheetData>
  <sheetProtection algorithmName="SHA-512" hashValue="t/mGOoPYOUreciti2u26P553SGCNj9dxI+DfUuMETUUpNhZb1YHDvQYc0XUaABnrYjwFjm3aLyPecZcc/H5llQ==" saltValue="yUYWcKuPv6uEJnidpl5u/A==" spinCount="100000" sheet="1" objects="1" scenarios="1"/>
  <mergeCells count="12">
    <mergeCell ref="G12:G13"/>
    <mergeCell ref="A4:A5"/>
    <mergeCell ref="B4:B5"/>
    <mergeCell ref="C4:C5"/>
    <mergeCell ref="E4:E5"/>
    <mergeCell ref="F4:F5"/>
    <mergeCell ref="G4:G5"/>
    <mergeCell ref="A12:A13"/>
    <mergeCell ref="B12:B13"/>
    <mergeCell ref="C12:C13"/>
    <mergeCell ref="E12:E13"/>
    <mergeCell ref="F12:F13"/>
  </mergeCell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786D82B-8A6B-4C8F-9F37-E74849F65F4F}">
          <x14:formula1>
            <xm:f>Definitionen!$B$46:$B$47</xm:f>
          </x14:formula1>
          <xm:sqref>F15:F17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F6D0A-D163-40B1-B299-95AD9D90F344}">
  <sheetPr codeName="Tabelle2">
    <tabColor rgb="FF00B0CA"/>
    <pageSetUpPr fitToPage="1"/>
  </sheetPr>
  <dimension ref="A1:I57"/>
  <sheetViews>
    <sheetView showGridLines="0" zoomScaleNormal="100" workbookViewId="0">
      <selection activeCell="I7" sqref="I7:I14"/>
    </sheetView>
  </sheetViews>
  <sheetFormatPr baseColWidth="10" defaultColWidth="11" defaultRowHeight="11.5" x14ac:dyDescent="0.25"/>
  <cols>
    <col min="1" max="1" width="16" style="9" customWidth="1"/>
    <col min="2" max="2" width="18.08203125" style="9" customWidth="1"/>
    <col min="3" max="3" width="19.33203125" style="9" customWidth="1"/>
    <col min="4" max="4" width="19.83203125" style="9" customWidth="1"/>
    <col min="5" max="5" width="22.75" style="9" customWidth="1"/>
    <col min="6" max="6" width="15.5" style="9" customWidth="1"/>
    <col min="7" max="7" width="17.83203125" style="10" customWidth="1"/>
    <col min="8" max="8" width="23.83203125" style="10" customWidth="1"/>
    <col min="9" max="9" width="90.25" style="9" customWidth="1"/>
    <col min="10" max="16384" width="11" style="8"/>
  </cols>
  <sheetData>
    <row r="1" spans="1:9" ht="10" customHeight="1" x14ac:dyDescent="0.3">
      <c r="A1" s="282" t="s">
        <v>200</v>
      </c>
      <c r="B1" s="282" t="s">
        <v>201</v>
      </c>
      <c r="C1" s="283" t="s">
        <v>202</v>
      </c>
      <c r="D1" s="282" t="s">
        <v>203</v>
      </c>
      <c r="E1" s="286" t="s">
        <v>204</v>
      </c>
      <c r="F1" s="282" t="s">
        <v>205</v>
      </c>
      <c r="G1" s="270" t="s">
        <v>206</v>
      </c>
      <c r="H1" s="272" t="s">
        <v>207</v>
      </c>
      <c r="I1" s="273" t="s">
        <v>7</v>
      </c>
    </row>
    <row r="2" spans="1:9" ht="10" customHeight="1" x14ac:dyDescent="0.3">
      <c r="A2" s="282"/>
      <c r="B2" s="282"/>
      <c r="C2" s="284"/>
      <c r="D2" s="282"/>
      <c r="E2" s="287"/>
      <c r="F2" s="282"/>
      <c r="G2" s="271"/>
      <c r="H2" s="272"/>
      <c r="I2" s="273"/>
    </row>
    <row r="3" spans="1:9" ht="10" customHeight="1" x14ac:dyDescent="0.3">
      <c r="A3" s="282"/>
      <c r="B3" s="282"/>
      <c r="C3" s="284"/>
      <c r="D3" s="282"/>
      <c r="E3" s="287"/>
      <c r="F3" s="282"/>
      <c r="G3" s="271"/>
      <c r="H3" s="272"/>
      <c r="I3" s="273"/>
    </row>
    <row r="4" spans="1:9" ht="10" customHeight="1" x14ac:dyDescent="0.3">
      <c r="A4" s="282"/>
      <c r="B4" s="282"/>
      <c r="C4" s="284"/>
      <c r="D4" s="282"/>
      <c r="E4" s="287"/>
      <c r="F4" s="282"/>
      <c r="G4" s="271"/>
      <c r="H4" s="272"/>
      <c r="I4" s="273"/>
    </row>
    <row r="5" spans="1:9" ht="10" customHeight="1" x14ac:dyDescent="0.3">
      <c r="A5" s="282"/>
      <c r="B5" s="282"/>
      <c r="C5" s="284"/>
      <c r="D5" s="282"/>
      <c r="E5" s="287"/>
      <c r="F5" s="282"/>
      <c r="G5" s="271"/>
      <c r="H5" s="272"/>
      <c r="I5" s="273"/>
    </row>
    <row r="6" spans="1:9" ht="10" customHeight="1" x14ac:dyDescent="0.3">
      <c r="A6" s="282"/>
      <c r="B6" s="282"/>
      <c r="C6" s="285"/>
      <c r="D6" s="282"/>
      <c r="E6" s="287"/>
      <c r="F6" s="282"/>
      <c r="G6" s="271"/>
      <c r="H6" s="272"/>
      <c r="I6" s="273"/>
    </row>
    <row r="7" spans="1:9" ht="14.15" customHeight="1" x14ac:dyDescent="0.3">
      <c r="A7" s="274" t="s">
        <v>208</v>
      </c>
      <c r="B7" s="274" t="s">
        <v>209</v>
      </c>
      <c r="C7" s="277" t="s">
        <v>210</v>
      </c>
      <c r="D7" s="274" t="s">
        <v>32</v>
      </c>
      <c r="E7" s="277" t="s">
        <v>6</v>
      </c>
      <c r="F7" s="274" t="s">
        <v>9</v>
      </c>
      <c r="G7" s="280" t="s">
        <v>57</v>
      </c>
      <c r="H7" s="280" t="s">
        <v>161</v>
      </c>
      <c r="I7" s="288" t="s">
        <v>58</v>
      </c>
    </row>
    <row r="8" spans="1:9" ht="14.15" customHeight="1" x14ac:dyDescent="0.3">
      <c r="A8" s="275"/>
      <c r="B8" s="275"/>
      <c r="C8" s="278"/>
      <c r="D8" s="275"/>
      <c r="E8" s="278"/>
      <c r="F8" s="276"/>
      <c r="G8" s="281"/>
      <c r="H8" s="281"/>
      <c r="I8" s="289"/>
    </row>
    <row r="9" spans="1:9" ht="14.15" customHeight="1" x14ac:dyDescent="0.3">
      <c r="A9" s="275"/>
      <c r="B9" s="275"/>
      <c r="C9" s="278"/>
      <c r="D9" s="275"/>
      <c r="E9" s="278"/>
      <c r="F9" s="274" t="s">
        <v>3</v>
      </c>
      <c r="G9" s="280" t="s">
        <v>59</v>
      </c>
      <c r="H9" s="280" t="s">
        <v>161</v>
      </c>
      <c r="I9" s="289"/>
    </row>
    <row r="10" spans="1:9" ht="14.15" customHeight="1" x14ac:dyDescent="0.3">
      <c r="A10" s="275"/>
      <c r="B10" s="275"/>
      <c r="C10" s="278"/>
      <c r="D10" s="275"/>
      <c r="E10" s="279"/>
      <c r="F10" s="276"/>
      <c r="G10" s="281"/>
      <c r="H10" s="281"/>
      <c r="I10" s="289"/>
    </row>
    <row r="11" spans="1:9" ht="14.15" customHeight="1" x14ac:dyDescent="0.3">
      <c r="A11" s="275"/>
      <c r="B11" s="274" t="s">
        <v>211</v>
      </c>
      <c r="C11" s="277" t="s">
        <v>60</v>
      </c>
      <c r="D11" s="274" t="s">
        <v>32</v>
      </c>
      <c r="E11" s="277" t="s">
        <v>2</v>
      </c>
      <c r="F11" s="274" t="s">
        <v>9</v>
      </c>
      <c r="G11" s="280" t="s">
        <v>61</v>
      </c>
      <c r="H11" s="280" t="s">
        <v>161</v>
      </c>
      <c r="I11" s="289"/>
    </row>
    <row r="12" spans="1:9" ht="14.15" customHeight="1" x14ac:dyDescent="0.3">
      <c r="A12" s="275"/>
      <c r="B12" s="275"/>
      <c r="C12" s="278"/>
      <c r="D12" s="275"/>
      <c r="E12" s="278"/>
      <c r="F12" s="276"/>
      <c r="G12" s="281"/>
      <c r="H12" s="281"/>
      <c r="I12" s="289"/>
    </row>
    <row r="13" spans="1:9" s="9" customFormat="1" ht="14.15" customHeight="1" x14ac:dyDescent="0.3">
      <c r="A13" s="275"/>
      <c r="B13" s="275"/>
      <c r="C13" s="278"/>
      <c r="D13" s="275"/>
      <c r="E13" s="278"/>
      <c r="F13" s="274" t="s">
        <v>3</v>
      </c>
      <c r="G13" s="280" t="s">
        <v>62</v>
      </c>
      <c r="H13" s="280" t="s">
        <v>161</v>
      </c>
      <c r="I13" s="289"/>
    </row>
    <row r="14" spans="1:9" s="9" customFormat="1" ht="14.15" customHeight="1" x14ac:dyDescent="0.3">
      <c r="A14" s="276"/>
      <c r="B14" s="276"/>
      <c r="C14" s="279"/>
      <c r="D14" s="276"/>
      <c r="E14" s="279"/>
      <c r="F14" s="276"/>
      <c r="G14" s="281"/>
      <c r="H14" s="281"/>
      <c r="I14" s="290"/>
    </row>
    <row r="15" spans="1:9" ht="14.15" customHeight="1" x14ac:dyDescent="0.3">
      <c r="A15" s="274" t="s">
        <v>0</v>
      </c>
      <c r="B15" s="274" t="s">
        <v>209</v>
      </c>
      <c r="C15" s="277" t="s">
        <v>210</v>
      </c>
      <c r="D15" s="274" t="s">
        <v>33</v>
      </c>
      <c r="E15" s="277" t="s">
        <v>6</v>
      </c>
      <c r="F15" s="274" t="s">
        <v>9</v>
      </c>
      <c r="G15" s="280" t="s">
        <v>63</v>
      </c>
      <c r="H15" s="280" t="s">
        <v>163</v>
      </c>
      <c r="I15" s="288" t="s">
        <v>15</v>
      </c>
    </row>
    <row r="16" spans="1:9" ht="14.15" customHeight="1" x14ac:dyDescent="0.3">
      <c r="A16" s="275"/>
      <c r="B16" s="275"/>
      <c r="C16" s="278"/>
      <c r="D16" s="275"/>
      <c r="E16" s="278"/>
      <c r="F16" s="276"/>
      <c r="G16" s="281"/>
      <c r="H16" s="281"/>
      <c r="I16" s="289"/>
    </row>
    <row r="17" spans="1:9" ht="14.15" customHeight="1" x14ac:dyDescent="0.3">
      <c r="A17" s="275"/>
      <c r="B17" s="275"/>
      <c r="C17" s="278"/>
      <c r="D17" s="275"/>
      <c r="E17" s="278"/>
      <c r="F17" s="274" t="s">
        <v>3</v>
      </c>
      <c r="G17" s="280" t="s">
        <v>64</v>
      </c>
      <c r="H17" s="280" t="s">
        <v>163</v>
      </c>
      <c r="I17" s="289"/>
    </row>
    <row r="18" spans="1:9" ht="14.15" customHeight="1" x14ac:dyDescent="0.3">
      <c r="A18" s="275"/>
      <c r="B18" s="275"/>
      <c r="C18" s="278"/>
      <c r="D18" s="275"/>
      <c r="E18" s="279"/>
      <c r="F18" s="276"/>
      <c r="G18" s="281"/>
      <c r="H18" s="281"/>
      <c r="I18" s="289"/>
    </row>
    <row r="19" spans="1:9" ht="14.15" customHeight="1" x14ac:dyDescent="0.3">
      <c r="A19" s="275"/>
      <c r="B19" s="275"/>
      <c r="C19" s="278"/>
      <c r="D19" s="274" t="s">
        <v>14</v>
      </c>
      <c r="E19" s="277" t="s">
        <v>6</v>
      </c>
      <c r="F19" s="274" t="s">
        <v>9</v>
      </c>
      <c r="G19" s="280" t="s">
        <v>65</v>
      </c>
      <c r="H19" s="280" t="s">
        <v>163</v>
      </c>
      <c r="I19" s="289"/>
    </row>
    <row r="20" spans="1:9" ht="14.15" customHeight="1" x14ac:dyDescent="0.3">
      <c r="A20" s="275"/>
      <c r="B20" s="275"/>
      <c r="C20" s="278"/>
      <c r="D20" s="275"/>
      <c r="E20" s="278"/>
      <c r="F20" s="276"/>
      <c r="G20" s="281"/>
      <c r="H20" s="281"/>
      <c r="I20" s="289"/>
    </row>
    <row r="21" spans="1:9" ht="14.15" customHeight="1" x14ac:dyDescent="0.3">
      <c r="A21" s="275"/>
      <c r="B21" s="275"/>
      <c r="C21" s="278"/>
      <c r="D21" s="275"/>
      <c r="E21" s="278"/>
      <c r="F21" s="274" t="s">
        <v>3</v>
      </c>
      <c r="G21" s="280" t="s">
        <v>66</v>
      </c>
      <c r="H21" s="280" t="s">
        <v>163</v>
      </c>
      <c r="I21" s="289"/>
    </row>
    <row r="22" spans="1:9" ht="14.15" customHeight="1" x14ac:dyDescent="0.3">
      <c r="A22" s="275"/>
      <c r="B22" s="275"/>
      <c r="C22" s="279"/>
      <c r="D22" s="275"/>
      <c r="E22" s="279"/>
      <c r="F22" s="276"/>
      <c r="G22" s="281"/>
      <c r="H22" s="281"/>
      <c r="I22" s="289"/>
    </row>
    <row r="23" spans="1:9" ht="14.15" customHeight="1" x14ac:dyDescent="0.3">
      <c r="A23" s="275"/>
      <c r="B23" s="274" t="s">
        <v>211</v>
      </c>
      <c r="C23" s="277" t="s">
        <v>60</v>
      </c>
      <c r="D23" s="274" t="s">
        <v>32</v>
      </c>
      <c r="E23" s="277" t="s">
        <v>2</v>
      </c>
      <c r="F23" s="274" t="s">
        <v>9</v>
      </c>
      <c r="G23" s="280" t="s">
        <v>61</v>
      </c>
      <c r="H23" s="280" t="s">
        <v>161</v>
      </c>
      <c r="I23" s="289"/>
    </row>
    <row r="24" spans="1:9" ht="14.15" customHeight="1" x14ac:dyDescent="0.3">
      <c r="A24" s="275"/>
      <c r="B24" s="275"/>
      <c r="C24" s="278"/>
      <c r="D24" s="275"/>
      <c r="E24" s="278"/>
      <c r="F24" s="276"/>
      <c r="G24" s="281"/>
      <c r="H24" s="281"/>
      <c r="I24" s="289"/>
    </row>
    <row r="25" spans="1:9" s="9" customFormat="1" ht="14.15" customHeight="1" x14ac:dyDescent="0.3">
      <c r="A25" s="275"/>
      <c r="B25" s="275"/>
      <c r="C25" s="278"/>
      <c r="D25" s="275"/>
      <c r="E25" s="278"/>
      <c r="F25" s="274" t="s">
        <v>3</v>
      </c>
      <c r="G25" s="280" t="s">
        <v>62</v>
      </c>
      <c r="H25" s="280" t="s">
        <v>161</v>
      </c>
      <c r="I25" s="289"/>
    </row>
    <row r="26" spans="1:9" s="9" customFormat="1" ht="14.15" customHeight="1" x14ac:dyDescent="0.3">
      <c r="A26" s="276"/>
      <c r="B26" s="276"/>
      <c r="C26" s="279"/>
      <c r="D26" s="276"/>
      <c r="E26" s="279"/>
      <c r="F26" s="276"/>
      <c r="G26" s="281"/>
      <c r="H26" s="281"/>
      <c r="I26" s="290"/>
    </row>
    <row r="27" spans="1:9" ht="13.5" customHeight="1" x14ac:dyDescent="0.3">
      <c r="A27" s="274" t="s">
        <v>1</v>
      </c>
      <c r="B27" s="274" t="s">
        <v>209</v>
      </c>
      <c r="C27" s="277" t="s">
        <v>210</v>
      </c>
      <c r="D27" s="274" t="s">
        <v>32</v>
      </c>
      <c r="E27" s="277" t="s">
        <v>5</v>
      </c>
      <c r="F27" s="274" t="s">
        <v>9</v>
      </c>
      <c r="G27" s="280" t="s">
        <v>67</v>
      </c>
      <c r="H27" s="280" t="s">
        <v>162</v>
      </c>
      <c r="I27" s="288" t="s">
        <v>68</v>
      </c>
    </row>
    <row r="28" spans="1:9" ht="14.15" customHeight="1" x14ac:dyDescent="0.3">
      <c r="A28" s="275"/>
      <c r="B28" s="275"/>
      <c r="C28" s="278"/>
      <c r="D28" s="275"/>
      <c r="E28" s="278"/>
      <c r="F28" s="276"/>
      <c r="G28" s="281"/>
      <c r="H28" s="281"/>
      <c r="I28" s="289"/>
    </row>
    <row r="29" spans="1:9" ht="14.15" customHeight="1" x14ac:dyDescent="0.3">
      <c r="A29" s="275"/>
      <c r="B29" s="275"/>
      <c r="C29" s="278"/>
      <c r="D29" s="275"/>
      <c r="E29" s="278"/>
      <c r="F29" s="274" t="s">
        <v>3</v>
      </c>
      <c r="G29" s="280" t="s">
        <v>69</v>
      </c>
      <c r="H29" s="280" t="s">
        <v>162</v>
      </c>
      <c r="I29" s="289"/>
    </row>
    <row r="30" spans="1:9" ht="14.15" customHeight="1" x14ac:dyDescent="0.3">
      <c r="A30" s="275"/>
      <c r="B30" s="275"/>
      <c r="C30" s="278"/>
      <c r="D30" s="275"/>
      <c r="E30" s="279"/>
      <c r="F30" s="276"/>
      <c r="G30" s="281"/>
      <c r="H30" s="281"/>
      <c r="I30" s="289"/>
    </row>
    <row r="31" spans="1:9" ht="14.15" customHeight="1" x14ac:dyDescent="0.3">
      <c r="A31" s="275"/>
      <c r="B31" s="275"/>
      <c r="C31" s="278"/>
      <c r="D31" s="274" t="s">
        <v>33</v>
      </c>
      <c r="E31" s="277" t="s">
        <v>6</v>
      </c>
      <c r="F31" s="274" t="s">
        <v>9</v>
      </c>
      <c r="G31" s="280" t="s">
        <v>70</v>
      </c>
      <c r="H31" s="280" t="s">
        <v>8</v>
      </c>
      <c r="I31" s="289"/>
    </row>
    <row r="32" spans="1:9" ht="14.15" customHeight="1" x14ac:dyDescent="0.3">
      <c r="A32" s="275"/>
      <c r="B32" s="275"/>
      <c r="C32" s="278"/>
      <c r="D32" s="275"/>
      <c r="E32" s="278"/>
      <c r="F32" s="276"/>
      <c r="G32" s="281"/>
      <c r="H32" s="281"/>
      <c r="I32" s="289"/>
    </row>
    <row r="33" spans="1:9" ht="14.15" customHeight="1" x14ac:dyDescent="0.3">
      <c r="A33" s="275"/>
      <c r="B33" s="275"/>
      <c r="C33" s="278"/>
      <c r="D33" s="275"/>
      <c r="E33" s="278"/>
      <c r="F33" s="274" t="s">
        <v>3</v>
      </c>
      <c r="G33" s="280" t="s">
        <v>71</v>
      </c>
      <c r="H33" s="280" t="s">
        <v>8</v>
      </c>
      <c r="I33" s="289"/>
    </row>
    <row r="34" spans="1:9" ht="14.15" customHeight="1" x14ac:dyDescent="0.3">
      <c r="A34" s="275"/>
      <c r="B34" s="275"/>
      <c r="C34" s="278"/>
      <c r="D34" s="276"/>
      <c r="E34" s="279"/>
      <c r="F34" s="276"/>
      <c r="G34" s="281"/>
      <c r="H34" s="281"/>
      <c r="I34" s="289"/>
    </row>
    <row r="35" spans="1:9" ht="14.15" customHeight="1" x14ac:dyDescent="0.3">
      <c r="A35" s="275"/>
      <c r="B35" s="275"/>
      <c r="C35" s="278"/>
      <c r="D35" s="274" t="s">
        <v>14</v>
      </c>
      <c r="E35" s="277" t="s">
        <v>5</v>
      </c>
      <c r="F35" s="274" t="s">
        <v>9</v>
      </c>
      <c r="G35" s="280" t="s">
        <v>67</v>
      </c>
      <c r="H35" s="280" t="s">
        <v>8</v>
      </c>
      <c r="I35" s="289"/>
    </row>
    <row r="36" spans="1:9" ht="14.15" customHeight="1" x14ac:dyDescent="0.3">
      <c r="A36" s="275"/>
      <c r="B36" s="275"/>
      <c r="C36" s="278"/>
      <c r="D36" s="275"/>
      <c r="E36" s="278"/>
      <c r="F36" s="276"/>
      <c r="G36" s="281"/>
      <c r="H36" s="281"/>
      <c r="I36" s="289"/>
    </row>
    <row r="37" spans="1:9" ht="14.15" customHeight="1" x14ac:dyDescent="0.3">
      <c r="A37" s="275"/>
      <c r="B37" s="275"/>
      <c r="C37" s="278"/>
      <c r="D37" s="275"/>
      <c r="E37" s="278"/>
      <c r="F37" s="274" t="s">
        <v>3</v>
      </c>
      <c r="G37" s="280" t="s">
        <v>69</v>
      </c>
      <c r="H37" s="280" t="s">
        <v>8</v>
      </c>
      <c r="I37" s="289"/>
    </row>
    <row r="38" spans="1:9" ht="14.15" customHeight="1" x14ac:dyDescent="0.3">
      <c r="A38" s="275"/>
      <c r="B38" s="275"/>
      <c r="C38" s="278"/>
      <c r="D38" s="275"/>
      <c r="E38" s="279"/>
      <c r="F38" s="276"/>
      <c r="G38" s="281"/>
      <c r="H38" s="281"/>
      <c r="I38" s="289"/>
    </row>
    <row r="39" spans="1:9" ht="14.15" customHeight="1" x14ac:dyDescent="0.3">
      <c r="A39" s="275"/>
      <c r="B39" s="274" t="s">
        <v>211</v>
      </c>
      <c r="C39" s="277" t="s">
        <v>60</v>
      </c>
      <c r="D39" s="274" t="s">
        <v>32</v>
      </c>
      <c r="E39" s="277" t="s">
        <v>2</v>
      </c>
      <c r="F39" s="274" t="s">
        <v>9</v>
      </c>
      <c r="G39" s="280" t="s">
        <v>61</v>
      </c>
      <c r="H39" s="280" t="s">
        <v>8</v>
      </c>
      <c r="I39" s="289"/>
    </row>
    <row r="40" spans="1:9" ht="14.15" customHeight="1" x14ac:dyDescent="0.3">
      <c r="A40" s="275"/>
      <c r="B40" s="275"/>
      <c r="C40" s="278"/>
      <c r="D40" s="275"/>
      <c r="E40" s="278"/>
      <c r="F40" s="276"/>
      <c r="G40" s="281"/>
      <c r="H40" s="281"/>
      <c r="I40" s="289"/>
    </row>
    <row r="41" spans="1:9" s="9" customFormat="1" ht="14.15" customHeight="1" x14ac:dyDescent="0.3">
      <c r="A41" s="275"/>
      <c r="B41" s="275"/>
      <c r="C41" s="278"/>
      <c r="D41" s="275"/>
      <c r="E41" s="278"/>
      <c r="F41" s="274" t="s">
        <v>3</v>
      </c>
      <c r="G41" s="280" t="s">
        <v>62</v>
      </c>
      <c r="H41" s="280" t="s">
        <v>8</v>
      </c>
      <c r="I41" s="289"/>
    </row>
    <row r="42" spans="1:9" s="9" customFormat="1" ht="14.15" customHeight="1" x14ac:dyDescent="0.3">
      <c r="A42" s="276"/>
      <c r="B42" s="276"/>
      <c r="C42" s="279"/>
      <c r="D42" s="276"/>
      <c r="E42" s="279"/>
      <c r="F42" s="276"/>
      <c r="G42" s="281"/>
      <c r="H42" s="281"/>
      <c r="I42" s="290"/>
    </row>
    <row r="43" spans="1:9" ht="14.15" customHeight="1" x14ac:dyDescent="0.3">
      <c r="A43" s="274" t="s">
        <v>4</v>
      </c>
      <c r="B43" s="274" t="s">
        <v>212</v>
      </c>
      <c r="C43" s="277" t="s">
        <v>210</v>
      </c>
      <c r="D43" s="274" t="s">
        <v>32</v>
      </c>
      <c r="E43" s="277" t="s">
        <v>10</v>
      </c>
      <c r="F43" s="274" t="s">
        <v>16</v>
      </c>
      <c r="G43" s="280" t="s">
        <v>213</v>
      </c>
      <c r="H43" s="280" t="s">
        <v>32</v>
      </c>
      <c r="I43" s="288" t="s">
        <v>74</v>
      </c>
    </row>
    <row r="44" spans="1:9" ht="14.15" customHeight="1" x14ac:dyDescent="0.3">
      <c r="A44" s="275"/>
      <c r="B44" s="275"/>
      <c r="C44" s="278"/>
      <c r="D44" s="275"/>
      <c r="E44" s="278"/>
      <c r="F44" s="275"/>
      <c r="G44" s="291"/>
      <c r="H44" s="291"/>
      <c r="I44" s="289"/>
    </row>
    <row r="45" spans="1:9" ht="14.15" customHeight="1" x14ac:dyDescent="0.3">
      <c r="A45" s="275"/>
      <c r="B45" s="275"/>
      <c r="C45" s="278"/>
      <c r="D45" s="275"/>
      <c r="E45" s="278"/>
      <c r="F45" s="275"/>
      <c r="G45" s="291"/>
      <c r="H45" s="291"/>
      <c r="I45" s="289"/>
    </row>
    <row r="46" spans="1:9" ht="14.15" customHeight="1" x14ac:dyDescent="0.3">
      <c r="A46" s="276"/>
      <c r="B46" s="276"/>
      <c r="C46" s="279"/>
      <c r="D46" s="276"/>
      <c r="E46" s="279"/>
      <c r="F46" s="276"/>
      <c r="G46" s="281"/>
      <c r="H46" s="281"/>
      <c r="I46" s="290"/>
    </row>
    <row r="47" spans="1:9" x14ac:dyDescent="0.25">
      <c r="I47" s="10"/>
    </row>
    <row r="48" spans="1:9" x14ac:dyDescent="0.25">
      <c r="A48" s="14" t="s">
        <v>13</v>
      </c>
      <c r="B48" s="12" t="s">
        <v>11</v>
      </c>
      <c r="C48" s="8"/>
      <c r="I48" s="10"/>
    </row>
    <row r="49" spans="1:9" x14ac:dyDescent="0.25">
      <c r="A49" s="13"/>
      <c r="B49" s="12" t="s">
        <v>12</v>
      </c>
      <c r="C49" s="8"/>
      <c r="I49" s="10"/>
    </row>
    <row r="50" spans="1:9" ht="13.5" x14ac:dyDescent="0.25">
      <c r="A50" s="13"/>
      <c r="B50" s="12" t="s">
        <v>77</v>
      </c>
      <c r="C50" s="8"/>
      <c r="I50" s="10"/>
    </row>
    <row r="51" spans="1:9" ht="13.5" x14ac:dyDescent="0.25">
      <c r="A51" s="11" t="s">
        <v>78</v>
      </c>
      <c r="B51" s="8" t="s">
        <v>79</v>
      </c>
      <c r="I51" s="10"/>
    </row>
    <row r="52" spans="1:9" ht="13.5" x14ac:dyDescent="0.25">
      <c r="A52" s="11" t="s">
        <v>80</v>
      </c>
      <c r="B52" s="8" t="s">
        <v>83</v>
      </c>
      <c r="I52" s="10"/>
    </row>
    <row r="53" spans="1:9" ht="13.5" x14ac:dyDescent="0.25">
      <c r="A53" s="13" t="s">
        <v>81</v>
      </c>
      <c r="B53" s="8" t="s">
        <v>82</v>
      </c>
      <c r="I53" s="10"/>
    </row>
    <row r="54" spans="1:9" x14ac:dyDescent="0.25">
      <c r="I54" s="10"/>
    </row>
    <row r="55" spans="1:9" x14ac:dyDescent="0.25">
      <c r="I55" s="10"/>
    </row>
    <row r="56" spans="1:9" x14ac:dyDescent="0.25">
      <c r="I56" s="10"/>
    </row>
    <row r="57" spans="1:9" x14ac:dyDescent="0.25">
      <c r="I57" s="10"/>
    </row>
  </sheetData>
  <sheetProtection algorithmName="SHA-512" hashValue="iDjl0dAp5K98LccDqz3GaNLIXZXyhvr1eOn6SvxwGxOmxI/b7xSIoR5NtvGTwhfG7i39k7DwwEPqohvCZrpK9w==" saltValue="GvikGh0aqHUzZXQLiYH5kQ==" spinCount="100000" sheet="1" objects="1" scenarios="1" selectLockedCells="1"/>
  <mergeCells count="108">
    <mergeCell ref="G43:G46"/>
    <mergeCell ref="H43:H46"/>
    <mergeCell ref="I43:I46"/>
    <mergeCell ref="A43:A46"/>
    <mergeCell ref="B43:B46"/>
    <mergeCell ref="C43:C46"/>
    <mergeCell ref="D43:D46"/>
    <mergeCell ref="E43:E46"/>
    <mergeCell ref="F43:F46"/>
    <mergeCell ref="G27:G28"/>
    <mergeCell ref="H27:H28"/>
    <mergeCell ref="I27:I42"/>
    <mergeCell ref="F29:F30"/>
    <mergeCell ref="G29:G30"/>
    <mergeCell ref="H29:H30"/>
    <mergeCell ref="F31:F32"/>
    <mergeCell ref="G31:G32"/>
    <mergeCell ref="H31:H32"/>
    <mergeCell ref="F33:F34"/>
    <mergeCell ref="F39:F40"/>
    <mergeCell ref="G39:G40"/>
    <mergeCell ref="H39:H40"/>
    <mergeCell ref="F41:F42"/>
    <mergeCell ref="G41:G42"/>
    <mergeCell ref="H41:H42"/>
    <mergeCell ref="G33:G34"/>
    <mergeCell ref="H33:H34"/>
    <mergeCell ref="F35:F36"/>
    <mergeCell ref="G35:G36"/>
    <mergeCell ref="H35:H36"/>
    <mergeCell ref="F37:F38"/>
    <mergeCell ref="G37:G38"/>
    <mergeCell ref="H37:H38"/>
    <mergeCell ref="A27:A42"/>
    <mergeCell ref="B27:B38"/>
    <mergeCell ref="C27:C38"/>
    <mergeCell ref="D27:D30"/>
    <mergeCell ref="E27:E30"/>
    <mergeCell ref="F27:F28"/>
    <mergeCell ref="D31:D34"/>
    <mergeCell ref="E31:E34"/>
    <mergeCell ref="B39:B42"/>
    <mergeCell ref="C39:C42"/>
    <mergeCell ref="D39:D42"/>
    <mergeCell ref="E39:E42"/>
    <mergeCell ref="D35:D38"/>
    <mergeCell ref="E35:E38"/>
    <mergeCell ref="I15:I26"/>
    <mergeCell ref="F17:F18"/>
    <mergeCell ref="G17:G18"/>
    <mergeCell ref="H17:H18"/>
    <mergeCell ref="H23:H24"/>
    <mergeCell ref="H25:H26"/>
    <mergeCell ref="B23:B26"/>
    <mergeCell ref="C23:C26"/>
    <mergeCell ref="D23:D26"/>
    <mergeCell ref="E23:E26"/>
    <mergeCell ref="F23:F24"/>
    <mergeCell ref="G23:G24"/>
    <mergeCell ref="F25:F26"/>
    <mergeCell ref="G25:G26"/>
    <mergeCell ref="D19:D22"/>
    <mergeCell ref="E19:E22"/>
    <mergeCell ref="F19:F20"/>
    <mergeCell ref="G19:G20"/>
    <mergeCell ref="E11:E14"/>
    <mergeCell ref="F11:F12"/>
    <mergeCell ref="G11:G12"/>
    <mergeCell ref="H11:H12"/>
    <mergeCell ref="F13:F14"/>
    <mergeCell ref="G13:G14"/>
    <mergeCell ref="H13:H14"/>
    <mergeCell ref="A15:A26"/>
    <mergeCell ref="B15:B22"/>
    <mergeCell ref="C15:C22"/>
    <mergeCell ref="D15:D18"/>
    <mergeCell ref="E15:E18"/>
    <mergeCell ref="H19:H20"/>
    <mergeCell ref="F21:F22"/>
    <mergeCell ref="G21:G22"/>
    <mergeCell ref="H21:H22"/>
    <mergeCell ref="F15:F16"/>
    <mergeCell ref="G15:G16"/>
    <mergeCell ref="H15:H16"/>
    <mergeCell ref="G1:G6"/>
    <mergeCell ref="H1:H6"/>
    <mergeCell ref="I1:I6"/>
    <mergeCell ref="A7:A14"/>
    <mergeCell ref="B7:B10"/>
    <mergeCell ref="C7:C10"/>
    <mergeCell ref="D7:D10"/>
    <mergeCell ref="E7:E10"/>
    <mergeCell ref="F7:F8"/>
    <mergeCell ref="G7:G8"/>
    <mergeCell ref="A1:A6"/>
    <mergeCell ref="B1:B6"/>
    <mergeCell ref="C1:C6"/>
    <mergeCell ref="D1:D6"/>
    <mergeCell ref="E1:E6"/>
    <mergeCell ref="F1:F6"/>
    <mergeCell ref="H7:H8"/>
    <mergeCell ref="I7:I14"/>
    <mergeCell ref="F9:F10"/>
    <mergeCell ref="G9:G10"/>
    <mergeCell ref="H9:H10"/>
    <mergeCell ref="B11:B14"/>
    <mergeCell ref="C11:C14"/>
    <mergeCell ref="D11:D14"/>
  </mergeCells>
  <pageMargins left="0.25" right="0.25" top="0.75" bottom="0.75" header="0.3" footer="0.3"/>
  <pageSetup paperSize="8" scale="6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9E770-C41F-48B0-AA6E-5C260C9D78EB}">
  <sheetPr codeName="Tabelle3">
    <tabColor theme="0"/>
  </sheetPr>
  <dimension ref="A1:G21"/>
  <sheetViews>
    <sheetView showGridLines="0" topLeftCell="A10" zoomScaleNormal="100" workbookViewId="0">
      <selection activeCell="E21" sqref="E21"/>
    </sheetView>
  </sheetViews>
  <sheetFormatPr baseColWidth="10" defaultColWidth="11" defaultRowHeight="11.5" x14ac:dyDescent="0.25"/>
  <cols>
    <col min="1" max="1" width="4.33203125" style="64" customWidth="1"/>
    <col min="2" max="2" width="15.1640625" style="64" customWidth="1"/>
    <col min="3" max="3" width="11.83203125" style="64" customWidth="1"/>
    <col min="4" max="7" width="11" style="64"/>
    <col min="8" max="16384" width="11" style="10"/>
  </cols>
  <sheetData>
    <row r="1" spans="1:7" s="7" customFormat="1" ht="14" x14ac:dyDescent="0.3">
      <c r="A1" s="60"/>
      <c r="B1" s="60"/>
    </row>
    <row r="2" spans="1:7" s="7" customFormat="1" ht="18" x14ac:dyDescent="0.4">
      <c r="A2" s="60"/>
      <c r="B2" s="112" t="s">
        <v>108</v>
      </c>
    </row>
    <row r="3" spans="1:7" s="7" customFormat="1" ht="14" x14ac:dyDescent="0.3">
      <c r="A3" s="60"/>
      <c r="B3" s="132" t="s">
        <v>105</v>
      </c>
      <c r="C3" s="10"/>
      <c r="D3" s="10"/>
      <c r="E3" s="10"/>
      <c r="F3" s="10"/>
      <c r="G3" s="10"/>
    </row>
    <row r="4" spans="1:7" s="7" customFormat="1" ht="14" x14ac:dyDescent="0.3">
      <c r="A4" s="60"/>
      <c r="B4" s="132" t="s">
        <v>106</v>
      </c>
      <c r="C4" s="10"/>
      <c r="D4" s="10"/>
      <c r="E4" s="10"/>
      <c r="F4" s="10"/>
      <c r="G4" s="10"/>
    </row>
    <row r="5" spans="1:7" s="7" customFormat="1" ht="14" x14ac:dyDescent="0.3">
      <c r="A5" s="60"/>
      <c r="B5" s="132" t="s">
        <v>107</v>
      </c>
      <c r="C5" s="10"/>
      <c r="D5" s="10"/>
      <c r="E5" s="10"/>
      <c r="F5" s="10"/>
      <c r="G5" s="10"/>
    </row>
    <row r="6" spans="1:7" s="7" customFormat="1" ht="14.5" thickBot="1" x14ac:dyDescent="0.35">
      <c r="A6" s="60"/>
      <c r="B6" s="133"/>
      <c r="C6" s="10"/>
      <c r="D6" s="10"/>
      <c r="E6" s="10"/>
      <c r="F6" s="10"/>
      <c r="G6" s="10"/>
    </row>
    <row r="7" spans="1:7" s="7" customFormat="1" ht="14" x14ac:dyDescent="0.3">
      <c r="A7" s="60"/>
      <c r="B7" s="134" t="s">
        <v>110</v>
      </c>
      <c r="C7" s="135"/>
      <c r="D7" s="135"/>
      <c r="E7" s="135"/>
      <c r="F7" s="135"/>
      <c r="G7" s="136"/>
    </row>
    <row r="8" spans="1:7" s="7" customFormat="1" ht="14.5" thickBot="1" x14ac:dyDescent="0.35">
      <c r="A8" s="60"/>
      <c r="B8" s="137" t="s">
        <v>109</v>
      </c>
      <c r="C8" s="138"/>
      <c r="D8" s="138"/>
      <c r="E8" s="138"/>
      <c r="F8" s="138"/>
      <c r="G8" s="139"/>
    </row>
    <row r="9" spans="1:7" x14ac:dyDescent="0.25">
      <c r="A9" s="62"/>
      <c r="B9" s="63"/>
      <c r="C9" s="63"/>
      <c r="D9" s="63"/>
      <c r="E9" s="63"/>
      <c r="F9" s="63"/>
      <c r="G9" s="63"/>
    </row>
    <row r="10" spans="1:7" ht="12" thickBot="1" x14ac:dyDescent="0.3">
      <c r="A10" s="62"/>
      <c r="B10" s="61" t="s">
        <v>39</v>
      </c>
      <c r="C10" s="61"/>
      <c r="D10" s="61"/>
      <c r="E10" s="63"/>
      <c r="F10" s="63"/>
      <c r="G10" s="63"/>
    </row>
    <row r="11" spans="1:7" ht="37" thickBot="1" x14ac:dyDescent="0.3">
      <c r="A11" s="62"/>
      <c r="B11" s="188" t="s">
        <v>72</v>
      </c>
      <c r="C11" s="189" t="s">
        <v>113</v>
      </c>
      <c r="D11" s="10"/>
      <c r="E11" s="10"/>
      <c r="F11" s="10"/>
      <c r="G11" s="10"/>
    </row>
    <row r="12" spans="1:7" ht="23" x14ac:dyDescent="0.25">
      <c r="A12" s="62"/>
      <c r="B12" s="190" t="s">
        <v>142</v>
      </c>
      <c r="C12" s="191">
        <v>0</v>
      </c>
      <c r="D12" s="10"/>
      <c r="E12" s="10"/>
      <c r="F12" s="10"/>
      <c r="G12" s="10"/>
    </row>
    <row r="13" spans="1:7" ht="34.5" x14ac:dyDescent="0.25">
      <c r="A13" s="62"/>
      <c r="B13" s="190" t="s">
        <v>122</v>
      </c>
      <c r="C13" s="191">
        <v>500</v>
      </c>
      <c r="D13" s="10"/>
      <c r="E13" s="10"/>
      <c r="F13" s="10"/>
      <c r="G13" s="10"/>
    </row>
    <row r="14" spans="1:7" x14ac:dyDescent="0.25">
      <c r="A14" s="62"/>
      <c r="B14" s="192" t="s">
        <v>40</v>
      </c>
      <c r="C14" s="193">
        <v>1000</v>
      </c>
      <c r="D14" s="10"/>
      <c r="E14" s="10"/>
      <c r="F14" s="10"/>
      <c r="G14" s="10"/>
    </row>
    <row r="15" spans="1:7" ht="23" x14ac:dyDescent="0.25">
      <c r="A15" s="62"/>
      <c r="B15" s="192" t="s">
        <v>42</v>
      </c>
      <c r="C15" s="193">
        <v>2000</v>
      </c>
      <c r="D15" s="10"/>
      <c r="E15" s="10"/>
      <c r="F15" s="10"/>
      <c r="G15" s="10"/>
    </row>
    <row r="16" spans="1:7" x14ac:dyDescent="0.25">
      <c r="A16" s="62"/>
      <c r="B16" s="192" t="s">
        <v>41</v>
      </c>
      <c r="C16" s="193">
        <v>4000</v>
      </c>
      <c r="D16" s="10"/>
      <c r="E16" s="10"/>
      <c r="F16" s="10"/>
      <c r="G16" s="10"/>
    </row>
    <row r="17" spans="1:7" ht="23" x14ac:dyDescent="0.25">
      <c r="A17" s="62"/>
      <c r="B17" s="192" t="s">
        <v>43</v>
      </c>
      <c r="C17" s="193">
        <v>8000</v>
      </c>
      <c r="D17" s="10"/>
      <c r="E17" s="10"/>
      <c r="F17" s="10"/>
      <c r="G17" s="10"/>
    </row>
    <row r="18" spans="1:7" ht="46.5" thickBot="1" x14ac:dyDescent="0.3">
      <c r="A18" s="62"/>
      <c r="B18" s="194" t="s">
        <v>44</v>
      </c>
      <c r="C18" s="195">
        <v>16000</v>
      </c>
      <c r="D18" s="10"/>
      <c r="E18" s="10"/>
      <c r="F18" s="10"/>
      <c r="G18" s="10"/>
    </row>
    <row r="19" spans="1:7" ht="11.25" customHeight="1" x14ac:dyDescent="0.25">
      <c r="A19" s="62"/>
      <c r="B19" s="292"/>
      <c r="C19" s="292"/>
      <c r="D19" s="292"/>
      <c r="E19" s="63"/>
      <c r="F19" s="63"/>
      <c r="G19" s="63"/>
    </row>
    <row r="20" spans="1:7" ht="12" thickBot="1" x14ac:dyDescent="0.3"/>
    <row r="21" spans="1:7" ht="12" thickBot="1" x14ac:dyDescent="0.3">
      <c r="B21" s="294" t="s">
        <v>237</v>
      </c>
      <c r="C21" s="295">
        <f>PI()</f>
        <v>3.1415926535897931</v>
      </c>
    </row>
  </sheetData>
  <sheetProtection algorithmName="SHA-512" hashValue="Cp/gp6FiFXiiYliAa08Soyb46pBFdBg2ATrMjbyfsLphR9s+Kdau6snljeKYvFDuV2zKRl682wws+8kR9hFRoA==" saltValue="g7oGTGRbdQZ99tUVVSBofA==" spinCount="100000" sheet="1" selectLockedCells="1"/>
  <mergeCells count="1">
    <mergeCell ref="B19:D19"/>
  </mergeCells>
  <pageMargins left="0.7" right="0.7" top="0.78740157499999996" bottom="0.78740157499999996" header="0.3" footer="0.3"/>
  <pageSetup paperSize="9" orientation="portrait" horizont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03128-40AC-4BFA-A3CE-7475AE72D17A}">
  <dimension ref="A1"/>
  <sheetViews>
    <sheetView workbookViewId="0"/>
  </sheetViews>
  <sheetFormatPr baseColWidth="10" defaultRowHeight="14" x14ac:dyDescent="0.3"/>
  <sheetData/>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D6F57-A83E-431B-A099-C0B13476169B}">
  <sheetPr codeName="Tabelle5"/>
  <dimension ref="A1:P47"/>
  <sheetViews>
    <sheetView zoomScale="115" zoomScaleNormal="115" workbookViewId="0">
      <selection activeCell="B13" sqref="B13"/>
    </sheetView>
  </sheetViews>
  <sheetFormatPr baseColWidth="10" defaultRowHeight="14" x14ac:dyDescent="0.3"/>
  <cols>
    <col min="1" max="1" width="43.08203125" bestFit="1" customWidth="1"/>
    <col min="2" max="2" width="34.58203125" customWidth="1"/>
    <col min="3" max="3" width="8.75" customWidth="1"/>
    <col min="4" max="4" width="40.25" customWidth="1"/>
    <col min="6" max="6" width="30.83203125" customWidth="1"/>
  </cols>
  <sheetData>
    <row r="1" spans="1:16" ht="14.5" x14ac:dyDescent="0.35">
      <c r="A1" s="46" t="s">
        <v>17</v>
      </c>
      <c r="B1" s="142" t="s">
        <v>199</v>
      </c>
      <c r="D1" s="2"/>
      <c r="E1" s="2"/>
      <c r="F1" s="2"/>
      <c r="G1" s="2"/>
      <c r="L1" s="5"/>
      <c r="N1" s="6"/>
      <c r="P1" s="5"/>
    </row>
    <row r="2" spans="1:16" x14ac:dyDescent="0.3">
      <c r="A2" s="47"/>
      <c r="B2" s="142" t="s">
        <v>0</v>
      </c>
      <c r="D2" s="2"/>
      <c r="E2" s="2"/>
      <c r="F2" s="2"/>
      <c r="G2" s="2"/>
      <c r="L2" s="4"/>
      <c r="N2" s="2"/>
    </row>
    <row r="3" spans="1:16" x14ac:dyDescent="0.3">
      <c r="A3" s="47"/>
      <c r="B3" s="142" t="s">
        <v>1</v>
      </c>
      <c r="L3" s="3"/>
      <c r="N3" s="2"/>
    </row>
    <row r="4" spans="1:16" x14ac:dyDescent="0.3">
      <c r="A4" s="47"/>
      <c r="B4" s="142" t="s">
        <v>160</v>
      </c>
      <c r="L4" s="3"/>
      <c r="N4" s="2"/>
    </row>
    <row r="5" spans="1:16" ht="16.5" x14ac:dyDescent="0.3">
      <c r="A5" s="46" t="s">
        <v>18</v>
      </c>
      <c r="B5" s="142" t="s">
        <v>85</v>
      </c>
      <c r="L5" s="4"/>
      <c r="N5" s="2"/>
    </row>
    <row r="6" spans="1:16" ht="16" x14ac:dyDescent="0.3">
      <c r="A6" s="47"/>
      <c r="B6" s="142" t="s">
        <v>98</v>
      </c>
      <c r="L6" s="3"/>
      <c r="N6" s="2"/>
    </row>
    <row r="7" spans="1:16" ht="17" x14ac:dyDescent="0.35">
      <c r="A7" s="47"/>
      <c r="B7" s="142" t="s">
        <v>86</v>
      </c>
      <c r="L7" s="3"/>
      <c r="N7" s="6"/>
      <c r="P7" s="5"/>
    </row>
    <row r="8" spans="1:16" x14ac:dyDescent="0.3">
      <c r="A8" s="48"/>
      <c r="B8" s="142" t="s">
        <v>160</v>
      </c>
      <c r="L8" s="3"/>
      <c r="N8" s="2"/>
    </row>
    <row r="9" spans="1:16" ht="14.5" x14ac:dyDescent="0.35">
      <c r="A9" s="143" t="s">
        <v>19</v>
      </c>
      <c r="B9" s="52" t="s">
        <v>94</v>
      </c>
      <c r="L9" s="5"/>
      <c r="N9" s="2"/>
    </row>
    <row r="10" spans="1:16" x14ac:dyDescent="0.3">
      <c r="A10" s="45"/>
      <c r="B10" s="53" t="s">
        <v>95</v>
      </c>
      <c r="L10" s="4"/>
      <c r="N10" s="2"/>
    </row>
    <row r="11" spans="1:16" x14ac:dyDescent="0.3">
      <c r="A11" s="46" t="s">
        <v>31</v>
      </c>
      <c r="B11" s="51" t="s">
        <v>32</v>
      </c>
      <c r="L11" s="3"/>
    </row>
    <row r="12" spans="1:16" x14ac:dyDescent="0.3">
      <c r="A12" s="47"/>
      <c r="B12" s="51" t="s">
        <v>33</v>
      </c>
      <c r="L12" s="2"/>
    </row>
    <row r="13" spans="1:16" x14ac:dyDescent="0.3">
      <c r="A13" s="47"/>
      <c r="B13" s="51" t="s">
        <v>14</v>
      </c>
      <c r="L13" s="2"/>
    </row>
    <row r="14" spans="1:16" ht="14.5" x14ac:dyDescent="0.35">
      <c r="A14" s="48"/>
      <c r="B14" s="51" t="s">
        <v>160</v>
      </c>
      <c r="L14" s="5"/>
    </row>
    <row r="15" spans="1:16" ht="16.5" customHeight="1" x14ac:dyDescent="0.35">
      <c r="A15" s="49" t="s">
        <v>34</v>
      </c>
      <c r="B15" s="53" t="s">
        <v>100</v>
      </c>
      <c r="L15" s="5"/>
      <c r="N15" s="2"/>
    </row>
    <row r="16" spans="1:16" x14ac:dyDescent="0.3">
      <c r="A16" s="45"/>
      <c r="B16" s="52" t="s">
        <v>2</v>
      </c>
      <c r="L16" s="4"/>
      <c r="N16" s="2"/>
    </row>
    <row r="17" spans="1:12" x14ac:dyDescent="0.3">
      <c r="A17" s="50"/>
      <c r="B17" s="52" t="s">
        <v>104</v>
      </c>
      <c r="L17" s="4"/>
    </row>
    <row r="18" spans="1:12" x14ac:dyDescent="0.3">
      <c r="A18" s="46" t="s">
        <v>35</v>
      </c>
      <c r="B18" s="142" t="s">
        <v>88</v>
      </c>
      <c r="L18" s="2"/>
    </row>
    <row r="19" spans="1:12" x14ac:dyDescent="0.3">
      <c r="A19" s="141"/>
      <c r="B19" s="142" t="s">
        <v>3</v>
      </c>
      <c r="L19" s="2"/>
    </row>
    <row r="20" spans="1:12" x14ac:dyDescent="0.3">
      <c r="A20" s="48"/>
      <c r="B20" s="142" t="s">
        <v>160</v>
      </c>
      <c r="L20" s="2"/>
    </row>
    <row r="21" spans="1:12" x14ac:dyDescent="0.3">
      <c r="A21" s="144" t="s">
        <v>99</v>
      </c>
      <c r="B21" s="54" t="s">
        <v>57</v>
      </c>
      <c r="L21" s="2"/>
    </row>
    <row r="22" spans="1:12" x14ac:dyDescent="0.3">
      <c r="A22" s="55"/>
      <c r="B22" s="54" t="s">
        <v>59</v>
      </c>
      <c r="L22" s="2"/>
    </row>
    <row r="23" spans="1:12" x14ac:dyDescent="0.3">
      <c r="A23" s="55"/>
      <c r="B23" s="54" t="s">
        <v>61</v>
      </c>
      <c r="L23" s="2"/>
    </row>
    <row r="24" spans="1:12" x14ac:dyDescent="0.3">
      <c r="A24" s="55"/>
      <c r="B24" s="54" t="s">
        <v>62</v>
      </c>
      <c r="L24" s="2"/>
    </row>
    <row r="25" spans="1:12" x14ac:dyDescent="0.3">
      <c r="A25" s="55"/>
      <c r="B25" s="54" t="s">
        <v>63</v>
      </c>
      <c r="L25" s="2"/>
    </row>
    <row r="26" spans="1:12" x14ac:dyDescent="0.3">
      <c r="A26" s="55"/>
      <c r="B26" s="54" t="s">
        <v>64</v>
      </c>
      <c r="L26" s="2"/>
    </row>
    <row r="27" spans="1:12" x14ac:dyDescent="0.3">
      <c r="A27" s="55"/>
      <c r="B27" s="54" t="s">
        <v>65</v>
      </c>
      <c r="L27" s="2"/>
    </row>
    <row r="28" spans="1:12" x14ac:dyDescent="0.3">
      <c r="A28" s="55"/>
      <c r="B28" s="54" t="s">
        <v>66</v>
      </c>
      <c r="L28" s="2"/>
    </row>
    <row r="29" spans="1:12" x14ac:dyDescent="0.3">
      <c r="A29" s="55"/>
      <c r="B29" s="54" t="s">
        <v>67</v>
      </c>
      <c r="L29" s="2"/>
    </row>
    <row r="30" spans="1:12" x14ac:dyDescent="0.3">
      <c r="A30" s="55"/>
      <c r="B30" s="54" t="s">
        <v>69</v>
      </c>
      <c r="L30" s="2"/>
    </row>
    <row r="31" spans="1:12" x14ac:dyDescent="0.3">
      <c r="A31" s="55"/>
      <c r="B31" s="54" t="s">
        <v>70</v>
      </c>
      <c r="L31" s="2"/>
    </row>
    <row r="32" spans="1:12" x14ac:dyDescent="0.3">
      <c r="A32" s="56"/>
      <c r="B32" s="54" t="s">
        <v>71</v>
      </c>
      <c r="L32" s="2"/>
    </row>
    <row r="33" spans="1:4" x14ac:dyDescent="0.3">
      <c r="A33" s="57" t="s">
        <v>101</v>
      </c>
      <c r="B33" s="54" t="s">
        <v>161</v>
      </c>
      <c r="D33" s="3"/>
    </row>
    <row r="34" spans="1:4" x14ac:dyDescent="0.3">
      <c r="A34" s="144"/>
      <c r="B34" s="54" t="s">
        <v>163</v>
      </c>
      <c r="D34" s="3"/>
    </row>
    <row r="35" spans="1:4" x14ac:dyDescent="0.3">
      <c r="A35" s="55"/>
      <c r="B35" s="54" t="s">
        <v>162</v>
      </c>
      <c r="D35" s="3"/>
    </row>
    <row r="36" spans="1:4" x14ac:dyDescent="0.3">
      <c r="A36" s="55"/>
      <c r="B36" s="54" t="s">
        <v>8</v>
      </c>
      <c r="D36" s="3"/>
    </row>
    <row r="37" spans="1:4" x14ac:dyDescent="0.3">
      <c r="A37" s="88" t="s">
        <v>39</v>
      </c>
      <c r="B37" s="89"/>
      <c r="D37" s="2"/>
    </row>
    <row r="38" spans="1:4" x14ac:dyDescent="0.3">
      <c r="A38" s="89" t="s">
        <v>142</v>
      </c>
      <c r="B38" s="89">
        <v>0</v>
      </c>
      <c r="D38" s="2"/>
    </row>
    <row r="39" spans="1:4" x14ac:dyDescent="0.3">
      <c r="A39" s="89" t="s">
        <v>122</v>
      </c>
      <c r="B39" s="89">
        <v>500</v>
      </c>
      <c r="D39" s="2"/>
    </row>
    <row r="40" spans="1:4" x14ac:dyDescent="0.3">
      <c r="A40" s="89" t="s">
        <v>40</v>
      </c>
      <c r="B40" s="89">
        <v>1000</v>
      </c>
      <c r="D40" s="2"/>
    </row>
    <row r="41" spans="1:4" x14ac:dyDescent="0.3">
      <c r="A41" s="89" t="s">
        <v>42</v>
      </c>
      <c r="B41" s="89">
        <v>2000</v>
      </c>
      <c r="D41" s="2"/>
    </row>
    <row r="42" spans="1:4" x14ac:dyDescent="0.3">
      <c r="A42" s="89" t="s">
        <v>41</v>
      </c>
      <c r="B42" s="89">
        <v>4000</v>
      </c>
      <c r="D42" s="2"/>
    </row>
    <row r="43" spans="1:4" x14ac:dyDescent="0.3">
      <c r="A43" s="89" t="s">
        <v>43</v>
      </c>
      <c r="B43" s="89">
        <v>8000</v>
      </c>
      <c r="D43" s="2"/>
    </row>
    <row r="44" spans="1:4" x14ac:dyDescent="0.3">
      <c r="A44" s="89" t="s">
        <v>44</v>
      </c>
      <c r="B44" s="89">
        <v>16000</v>
      </c>
      <c r="D44" s="2"/>
    </row>
    <row r="45" spans="1:4" x14ac:dyDescent="0.3">
      <c r="A45" s="89" t="s">
        <v>160</v>
      </c>
      <c r="B45" s="89"/>
      <c r="D45" s="1"/>
    </row>
    <row r="46" spans="1:4" x14ac:dyDescent="0.3">
      <c r="A46" s="88" t="s">
        <v>216</v>
      </c>
      <c r="B46" s="89" t="s">
        <v>217</v>
      </c>
    </row>
    <row r="47" spans="1:4" x14ac:dyDescent="0.3">
      <c r="A47" s="89"/>
      <c r="B47" s="89" t="s">
        <v>218</v>
      </c>
    </row>
  </sheetData>
  <sheetProtection algorithmName="SHA-512" hashValue="dapBalqSjmXUuwMds7suI0VIi7dDuHgPBlEEt25nTFs2OGfVGx50nqoQiGCldZV/g3icWTTtEJXTU6B9cQH8Hg==" saltValue="ZRqBcUCRSpe8l2CbY2b5qQ==" spinCount="100000" sheet="1" objects="1" scenarios="1" selectLockedCells="1" selectUnlockedCells="1"/>
  <phoneticPr fontId="4" type="noConversion"/>
  <pageMargins left="0.7" right="0.7" top="0.78740157499999996" bottom="0.78740157499999996"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ECBD2-A286-4C3A-8287-B55EFB4B3CCC}">
  <sheetPr codeName="Tabelle6">
    <tabColor theme="5" tint="0.39997558519241921"/>
  </sheetPr>
  <dimension ref="A1:AE101"/>
  <sheetViews>
    <sheetView showGridLines="0" zoomScale="70" zoomScaleNormal="70" workbookViewId="0">
      <selection activeCell="E15" sqref="E15"/>
    </sheetView>
  </sheetViews>
  <sheetFormatPr baseColWidth="10" defaultColWidth="11" defaultRowHeight="11.5" x14ac:dyDescent="0.25"/>
  <cols>
    <col min="1" max="1" width="1.58203125" style="10" customWidth="1"/>
    <col min="2" max="2" width="11.58203125" style="10" customWidth="1"/>
    <col min="3" max="3" width="15.58203125" style="10" customWidth="1"/>
    <col min="4" max="10" width="12.08203125" style="10" customWidth="1"/>
    <col min="11" max="11" width="1.58203125" style="39" customWidth="1"/>
    <col min="12" max="12" width="1.58203125" style="39" hidden="1" customWidth="1"/>
    <col min="13" max="13" width="14.08203125" style="16" hidden="1" customWidth="1"/>
    <col min="14" max="14" width="11" style="10" hidden="1" customWidth="1"/>
    <col min="15" max="15" width="11.33203125" style="10" hidden="1" customWidth="1"/>
    <col min="16" max="16" width="14.33203125" style="10" hidden="1" customWidth="1"/>
    <col min="17" max="18" width="11.33203125" style="10" hidden="1" customWidth="1"/>
    <col min="19" max="31" width="11" style="10" hidden="1" customWidth="1"/>
    <col min="32" max="33" width="11" style="10" customWidth="1"/>
    <col min="34" max="16384" width="11" style="10"/>
  </cols>
  <sheetData>
    <row r="1" spans="1:29" ht="20.149999999999999" customHeight="1" x14ac:dyDescent="0.35">
      <c r="A1" s="65"/>
      <c r="B1" s="83" t="s">
        <v>127</v>
      </c>
      <c r="C1" s="84"/>
      <c r="D1" s="84"/>
      <c r="E1" s="84"/>
      <c r="F1" s="84"/>
      <c r="G1" s="84"/>
      <c r="H1" s="85"/>
      <c r="I1" s="84"/>
      <c r="J1" s="85"/>
      <c r="K1" s="97"/>
      <c r="L1" s="97"/>
      <c r="M1" s="10"/>
      <c r="N1" s="17" t="s">
        <v>21</v>
      </c>
      <c r="O1" s="18"/>
      <c r="R1" s="19" t="s">
        <v>20</v>
      </c>
      <c r="S1" s="20" t="s">
        <v>30</v>
      </c>
      <c r="T1" s="21"/>
      <c r="U1" s="15" t="s">
        <v>37</v>
      </c>
      <c r="V1" s="22"/>
      <c r="W1" s="22"/>
      <c r="X1" s="22"/>
      <c r="Y1" s="22"/>
      <c r="Z1" s="22"/>
      <c r="AA1" s="22"/>
      <c r="AB1" s="22"/>
      <c r="AC1" s="23"/>
    </row>
    <row r="2" spans="1:29" ht="20.149999999999999" customHeight="1" x14ac:dyDescent="0.3">
      <c r="A2" s="65"/>
      <c r="B2" s="79"/>
      <c r="C2" s="82"/>
      <c r="D2" s="80"/>
      <c r="E2" s="82"/>
      <c r="F2" s="82"/>
      <c r="G2" s="82"/>
      <c r="H2" s="81"/>
      <c r="K2" s="97"/>
      <c r="L2" s="97"/>
      <c r="M2" s="25" t="s">
        <v>22</v>
      </c>
      <c r="N2" s="26" t="s">
        <v>23</v>
      </c>
      <c r="O2" s="26" t="s">
        <v>24</v>
      </c>
      <c r="P2" s="26" t="s">
        <v>25</v>
      </c>
      <c r="Q2" s="27" t="s">
        <v>26</v>
      </c>
      <c r="R2" s="28" t="s">
        <v>45</v>
      </c>
      <c r="S2" s="28" t="s">
        <v>46</v>
      </c>
      <c r="T2" s="28" t="s">
        <v>47</v>
      </c>
      <c r="U2" s="29" t="s">
        <v>48</v>
      </c>
      <c r="V2" s="29" t="s">
        <v>49</v>
      </c>
      <c r="W2" s="29" t="s">
        <v>50</v>
      </c>
      <c r="X2" s="29" t="s">
        <v>51</v>
      </c>
      <c r="Y2" s="29" t="s">
        <v>52</v>
      </c>
      <c r="Z2" s="29" t="s">
        <v>53</v>
      </c>
      <c r="AA2" s="29" t="s">
        <v>54</v>
      </c>
      <c r="AB2" s="29" t="s">
        <v>55</v>
      </c>
      <c r="AC2" s="30" t="s">
        <v>56</v>
      </c>
    </row>
    <row r="3" spans="1:29" ht="20.149999999999999" customHeight="1" x14ac:dyDescent="0.3">
      <c r="A3" s="66"/>
      <c r="B3" s="253" t="s">
        <v>128</v>
      </c>
      <c r="C3" s="253"/>
      <c r="D3" s="111" t="str">
        <f>IF(ISBLANK(Übersicht!B12),"",Übersicht!B12)</f>
        <v/>
      </c>
      <c r="E3" s="108"/>
      <c r="F3" s="82"/>
      <c r="K3" s="98"/>
      <c r="L3" s="98"/>
      <c r="M3" s="31" t="s">
        <v>57</v>
      </c>
      <c r="N3" s="32" t="e">
        <f>S3*POWER(LN($D$4),2)+T3*LN($D$4)+R3</f>
        <v>#VALUE!</v>
      </c>
      <c r="O3" s="33" t="e">
        <f>V3*POWER(LN($D$4),2)+W3*LN($D$4)+U3</f>
        <v>#VALUE!</v>
      </c>
      <c r="P3" s="33" t="e">
        <f>Y3*POWER(LN($D$4),2)+Z3*LN($D$4)+X3</f>
        <v>#VALUE!</v>
      </c>
      <c r="Q3" s="34" t="e">
        <f>AB3*POWER(LN($D$4),2)+AC3*LN($D$4)+AA3</f>
        <v>#VALUE!</v>
      </c>
      <c r="R3" s="35">
        <v>93.092623071601921</v>
      </c>
      <c r="S3" s="36">
        <v>3.3178046339530836</v>
      </c>
      <c r="T3" s="36">
        <v>-22.985471120161503</v>
      </c>
      <c r="U3" s="33">
        <v>200.43800619874659</v>
      </c>
      <c r="V3" s="33">
        <v>5.1258208404392382</v>
      </c>
      <c r="W3" s="33">
        <v>-45.407360250581817</v>
      </c>
      <c r="X3" s="36">
        <v>205.32570449326826</v>
      </c>
      <c r="Y3" s="36">
        <v>5.458803410422286</v>
      </c>
      <c r="Z3" s="36">
        <v>-39.102801900059738</v>
      </c>
      <c r="AA3" s="33">
        <v>386.22752410859965</v>
      </c>
      <c r="AB3" s="33">
        <v>8.1664767385484698</v>
      </c>
      <c r="AC3" s="37">
        <v>-71.317356579469404</v>
      </c>
    </row>
    <row r="4" spans="1:29" ht="20.149999999999999" customHeight="1" x14ac:dyDescent="0.3">
      <c r="A4" s="66"/>
      <c r="B4" s="253" t="s">
        <v>129</v>
      </c>
      <c r="C4" s="253"/>
      <c r="D4" s="110" t="str">
        <f>IFERROR(MAX(VLOOKUP($D$3,Übersicht!$B$12:$K$19,2),500),"")</f>
        <v/>
      </c>
      <c r="E4" s="109" t="s">
        <v>130</v>
      </c>
      <c r="F4" s="68"/>
      <c r="G4" s="68"/>
      <c r="H4" s="66"/>
      <c r="K4" s="98"/>
      <c r="L4" s="98"/>
      <c r="M4" s="31" t="s">
        <v>59</v>
      </c>
      <c r="N4" s="32" t="e">
        <f t="shared" ref="N4:N6" si="0">S4*POWER(LN($D$4),2)+T4*LN($D$4)+R4</f>
        <v>#VALUE!</v>
      </c>
      <c r="O4" s="33" t="e">
        <f t="shared" ref="O4:O6" si="1">V4*POWER(LN($D$4),2)+W4*LN($D$4)+U4</f>
        <v>#VALUE!</v>
      </c>
      <c r="P4" s="33" t="e">
        <f t="shared" ref="P4:P6" si="2">Y4*POWER(LN($D$4),2)+Z4*LN($D$4)+X4</f>
        <v>#VALUE!</v>
      </c>
      <c r="Q4" s="34" t="e">
        <f t="shared" ref="Q4:Q6" si="3">AB4*POWER(LN($D$4),2)+AC4*LN($D$4)+AA4</f>
        <v>#VALUE!</v>
      </c>
      <c r="R4" s="35">
        <v>90.974564764608729</v>
      </c>
      <c r="S4" s="36">
        <v>2.9130641412008949</v>
      </c>
      <c r="T4" s="36">
        <v>-25.967335887389034</v>
      </c>
      <c r="U4" s="33">
        <v>261.44678796317339</v>
      </c>
      <c r="V4" s="33">
        <v>5.5497882125883731</v>
      </c>
      <c r="W4" s="33">
        <v>-65.467922637646453</v>
      </c>
      <c r="X4" s="36">
        <v>442.70282371959411</v>
      </c>
      <c r="Y4" s="36">
        <v>8.4141942134180603</v>
      </c>
      <c r="Z4" s="36">
        <v>-105.45560206368739</v>
      </c>
      <c r="AA4" s="33">
        <v>681.05169018891206</v>
      </c>
      <c r="AB4" s="33">
        <v>12.258812918967873</v>
      </c>
      <c r="AC4" s="37">
        <v>-158.39814806837435</v>
      </c>
    </row>
    <row r="5" spans="1:29" ht="20.149999999999999" customHeight="1" x14ac:dyDescent="0.3">
      <c r="A5" s="66"/>
      <c r="B5" s="253" t="s">
        <v>137</v>
      </c>
      <c r="C5" s="253"/>
      <c r="D5" s="254" t="str">
        <f>IFERROR(VLOOKUP(D3,Übersicht!$B$12:$K$19,8),"")</f>
        <v/>
      </c>
      <c r="E5" s="255"/>
      <c r="F5" s="87"/>
      <c r="G5" s="68"/>
      <c r="H5" s="66"/>
      <c r="K5" s="98"/>
      <c r="L5" s="98"/>
      <c r="M5" s="31" t="s">
        <v>61</v>
      </c>
      <c r="N5" s="32" t="e">
        <f t="shared" si="0"/>
        <v>#VALUE!</v>
      </c>
      <c r="O5" s="33" t="e">
        <f t="shared" si="1"/>
        <v>#VALUE!</v>
      </c>
      <c r="P5" s="33" t="e">
        <f t="shared" si="2"/>
        <v>#VALUE!</v>
      </c>
      <c r="Q5" s="34" t="e">
        <f t="shared" si="3"/>
        <v>#VALUE!</v>
      </c>
      <c r="R5" s="35">
        <v>53.274375558798241</v>
      </c>
      <c r="S5" s="36">
        <v>1.4294790483646878</v>
      </c>
      <c r="T5" s="36">
        <v>-15.566588460846209</v>
      </c>
      <c r="U5" s="33">
        <v>74.628728192270202</v>
      </c>
      <c r="V5" s="33">
        <v>2.0015850751550515</v>
      </c>
      <c r="W5" s="33">
        <v>-21.80071236841491</v>
      </c>
      <c r="X5" s="36">
        <v>104.40778293687295</v>
      </c>
      <c r="Y5" s="36">
        <v>2.8010505103724763</v>
      </c>
      <c r="Z5" s="36">
        <v>-30.502369533406675</v>
      </c>
      <c r="AA5" s="33">
        <v>137.46029735705258</v>
      </c>
      <c r="AB5" s="33">
        <v>3.6862496555875599</v>
      </c>
      <c r="AC5" s="37">
        <v>-40.151494056245355</v>
      </c>
    </row>
    <row r="6" spans="1:29" ht="20.149999999999999" customHeight="1" x14ac:dyDescent="0.3">
      <c r="A6" s="66"/>
      <c r="B6" s="253" t="s">
        <v>131</v>
      </c>
      <c r="C6" s="253"/>
      <c r="D6" s="254" t="str">
        <f>IFERROR(VLOOKUP(D3,Übersicht!$B$12:$K$19,9),"")</f>
        <v/>
      </c>
      <c r="E6" s="255"/>
      <c r="F6" s="68"/>
      <c r="G6" s="68"/>
      <c r="H6" s="66"/>
      <c r="K6" s="98"/>
      <c r="L6" s="98"/>
      <c r="M6" s="31" t="s">
        <v>62</v>
      </c>
      <c r="N6" s="32" t="e">
        <f t="shared" si="0"/>
        <v>#VALUE!</v>
      </c>
      <c r="O6" s="33" t="e">
        <f t="shared" si="1"/>
        <v>#VALUE!</v>
      </c>
      <c r="P6" s="33" t="e">
        <f t="shared" si="2"/>
        <v>#VALUE!</v>
      </c>
      <c r="Q6" s="34" t="e">
        <f t="shared" si="3"/>
        <v>#VALUE!</v>
      </c>
      <c r="R6" s="35">
        <v>41.208768361257029</v>
      </c>
      <c r="S6" s="36">
        <v>1.1069394659024079</v>
      </c>
      <c r="T6" s="36">
        <v>-12.048776328468888</v>
      </c>
      <c r="U6" s="33">
        <v>57.802443826240825</v>
      </c>
      <c r="V6" s="33">
        <v>1.5503155184435526</v>
      </c>
      <c r="W6" s="33">
        <v>-16.885179415386492</v>
      </c>
      <c r="X6" s="36">
        <v>80.951654466519713</v>
      </c>
      <c r="Y6" s="36">
        <v>2.1705591033859024</v>
      </c>
      <c r="Z6" s="36">
        <v>-23.643530732771598</v>
      </c>
      <c r="AA6" s="33">
        <v>106.48503775764438</v>
      </c>
      <c r="AB6" s="33">
        <v>2.8553145171188778</v>
      </c>
      <c r="AC6" s="37">
        <v>-31.101556106766157</v>
      </c>
    </row>
    <row r="7" spans="1:29" ht="20.149999999999999" customHeight="1" x14ac:dyDescent="0.3">
      <c r="A7" s="66"/>
      <c r="B7" s="253" t="s">
        <v>141</v>
      </c>
      <c r="C7" s="253"/>
      <c r="D7" s="254" t="str">
        <f>IFERROR(VLOOKUP($D$3,Übersicht!$B$12:$K$19,10),"")</f>
        <v/>
      </c>
      <c r="E7" s="255"/>
      <c r="F7" s="166" t="s">
        <v>215</v>
      </c>
      <c r="G7" s="167" t="str">
        <f>IF(D7="","",IF($D$7=Definitionen!$B$35,7/8,IF($D$7=Definitionen!$B$36,1/8,1))*360)</f>
        <v/>
      </c>
      <c r="H7" s="66"/>
      <c r="K7" s="98"/>
      <c r="L7" s="98"/>
      <c r="M7" s="31" t="s">
        <v>63</v>
      </c>
      <c r="N7" s="32" t="e">
        <f>S7*LN($D$4)+R7</f>
        <v>#VALUE!</v>
      </c>
      <c r="O7" s="33" t="e">
        <f>V7*LN($D$4)+U7</f>
        <v>#VALUE!</v>
      </c>
      <c r="P7" s="33" t="e">
        <f>Y7*LN($D$4)+X7</f>
        <v>#VALUE!</v>
      </c>
      <c r="Q7" s="34" t="e">
        <f>AB7*LN($D$4)+AA7</f>
        <v>#VALUE!</v>
      </c>
      <c r="R7" s="35">
        <v>-151.40202310110195</v>
      </c>
      <c r="S7" s="36">
        <v>46.460113184197361</v>
      </c>
      <c r="T7" s="36" t="e">
        <v>#N/A</v>
      </c>
      <c r="U7" s="33">
        <v>-189.18113980262018</v>
      </c>
      <c r="V7" s="33">
        <v>62.146785274269789</v>
      </c>
      <c r="W7" s="33" t="e">
        <v>#N/A</v>
      </c>
      <c r="X7" s="36">
        <v>-204.79789583430832</v>
      </c>
      <c r="Y7" s="36">
        <v>81.694948964832619</v>
      </c>
      <c r="Z7" s="36" t="e">
        <v>#N/A</v>
      </c>
      <c r="AA7" s="33">
        <v>-166.35065360232457</v>
      </c>
      <c r="AB7" s="33">
        <v>99.695625585028253</v>
      </c>
      <c r="AC7" s="37" t="e">
        <v>#N/A</v>
      </c>
    </row>
    <row r="8" spans="1:29" ht="20.149999999999999" customHeight="1" x14ac:dyDescent="0.3">
      <c r="A8" s="66"/>
      <c r="B8" s="69"/>
      <c r="C8" s="69"/>
      <c r="D8" s="70"/>
      <c r="E8" s="68"/>
      <c r="F8" s="68"/>
      <c r="K8" s="98"/>
      <c r="L8" s="98"/>
      <c r="M8" s="31" t="s">
        <v>64</v>
      </c>
      <c r="N8" s="32" t="e">
        <f>S8*LN($D$4)+R8</f>
        <v>#VALUE!</v>
      </c>
      <c r="O8" s="33" t="e">
        <f>V8*LN($D$4)+U8</f>
        <v>#VALUE!</v>
      </c>
      <c r="P8" s="33" t="e">
        <f>Y8*LN($D$4)+X8</f>
        <v>#VALUE!</v>
      </c>
      <c r="Q8" s="34" t="e">
        <f>AB8*LN($D$4)+AA8</f>
        <v>#VALUE!</v>
      </c>
      <c r="R8" s="35">
        <v>-124.56935300032369</v>
      </c>
      <c r="S8" s="36">
        <v>33.225222384204876</v>
      </c>
      <c r="T8" s="36" t="e">
        <v>#N/A</v>
      </c>
      <c r="U8" s="33">
        <v>-166.85996540765368</v>
      </c>
      <c r="V8" s="33">
        <v>48.693698186179915</v>
      </c>
      <c r="W8" s="33" t="e">
        <v>#N/A</v>
      </c>
      <c r="X8" s="36">
        <v>-234.98108900088144</v>
      </c>
      <c r="Y8" s="36">
        <v>75.73012140801751</v>
      </c>
      <c r="Z8" s="36" t="e">
        <v>#N/A</v>
      </c>
      <c r="AA8" s="33">
        <v>-268.63702951267777</v>
      </c>
      <c r="AB8" s="33">
        <v>100.87011470725513</v>
      </c>
      <c r="AC8" s="37" t="e">
        <v>#N/A</v>
      </c>
    </row>
    <row r="9" spans="1:29" ht="20.149999999999999" customHeight="1" x14ac:dyDescent="0.3">
      <c r="A9" s="66"/>
      <c r="B9" s="233" t="s">
        <v>96</v>
      </c>
      <c r="C9" s="234"/>
      <c r="D9" s="235" t="s">
        <v>97</v>
      </c>
      <c r="E9" s="236"/>
      <c r="F9" s="237" t="s">
        <v>102</v>
      </c>
      <c r="G9" s="238"/>
      <c r="H9" s="239" t="s">
        <v>103</v>
      </c>
      <c r="I9" s="240"/>
      <c r="K9" s="98"/>
      <c r="L9" s="98"/>
      <c r="M9" s="31" t="s">
        <v>65</v>
      </c>
      <c r="N9" s="32" t="e">
        <f t="shared" ref="N9" si="4">S9*POWER(LN($D$4),2)+T9*LN($D$4)+R9</f>
        <v>#VALUE!</v>
      </c>
      <c r="O9" s="33" t="e">
        <f t="shared" ref="O9" si="5">V9*POWER(LN($D$4),2)+W9*LN($D$4)+U9</f>
        <v>#VALUE!</v>
      </c>
      <c r="P9" s="33" t="e">
        <f t="shared" ref="P9" si="6">Y9*POWER(LN($D$4),2)+Z9*LN($D$4)+X9</f>
        <v>#VALUE!</v>
      </c>
      <c r="Q9" s="34" t="e">
        <f t="shared" ref="Q9" si="7">AB9*POWER(LN($D$4),2)+AC9*LN($D$4)+AA9</f>
        <v>#VALUE!</v>
      </c>
      <c r="R9" s="35">
        <v>310.5119617687792</v>
      </c>
      <c r="S9" s="36">
        <v>7.7421387881730945</v>
      </c>
      <c r="T9" s="36">
        <v>-95.267595022870779</v>
      </c>
      <c r="U9" s="33">
        <v>365.5962267410319</v>
      </c>
      <c r="V9" s="33">
        <v>9.4193468422165996</v>
      </c>
      <c r="W9" s="33">
        <v>-111.27046096687278</v>
      </c>
      <c r="X9" s="36">
        <v>463.48590755925341</v>
      </c>
      <c r="Y9" s="36">
        <v>12.170544779944855</v>
      </c>
      <c r="Z9" s="36">
        <v>-138.81738849065061</v>
      </c>
      <c r="AA9" s="33">
        <v>595.85532917946375</v>
      </c>
      <c r="AB9" s="33">
        <v>15.890693693746071</v>
      </c>
      <c r="AC9" s="37">
        <v>-176.06684792892779</v>
      </c>
    </row>
    <row r="10" spans="1:29" ht="20.149999999999999" customHeight="1" x14ac:dyDescent="0.3">
      <c r="A10" s="66"/>
      <c r="B10" s="74"/>
      <c r="C10" s="73"/>
      <c r="D10" s="72"/>
      <c r="E10" s="73"/>
      <c r="F10" s="68"/>
      <c r="G10" s="71"/>
      <c r="H10" s="71"/>
      <c r="I10" s="71"/>
      <c r="J10" s="66"/>
      <c r="K10" s="98"/>
      <c r="L10" s="98"/>
      <c r="M10" s="31" t="s">
        <v>66</v>
      </c>
      <c r="N10" s="32" t="e">
        <f>S10*POWER(LN($D$4),2)+T10*LN($D$4)+R10</f>
        <v>#VALUE!</v>
      </c>
      <c r="O10" s="33" t="e">
        <f>V10*POWER(LN($D$4),2)+W10*LN($D$4)+U10</f>
        <v>#VALUE!</v>
      </c>
      <c r="P10" s="33" t="e">
        <f>Y10*POWER(LN($D$4),2)+Z10*LN($D$4)+X10</f>
        <v>#VALUE!</v>
      </c>
      <c r="Q10" s="34" t="e">
        <f>AB10*POWER(LN($D$4),2)+AC10*LN($D$4)+AA10</f>
        <v>#VALUE!</v>
      </c>
      <c r="R10" s="35">
        <v>137.25772756842207</v>
      </c>
      <c r="S10" s="36">
        <v>3.6721147885042003</v>
      </c>
      <c r="T10" s="36">
        <v>-40.123870462017067</v>
      </c>
      <c r="U10" s="33">
        <v>187.85617227647438</v>
      </c>
      <c r="V10" s="33">
        <v>5.011589702266928</v>
      </c>
      <c r="W10" s="33">
        <v>-55.014968797116502</v>
      </c>
      <c r="X10" s="36">
        <v>280.66946738278932</v>
      </c>
      <c r="Y10" s="36">
        <v>7.374268893946347</v>
      </c>
      <c r="Z10" s="36">
        <v>-82.120376270234686</v>
      </c>
      <c r="AA10" s="33">
        <v>433.3356809484942</v>
      </c>
      <c r="AB10" s="33">
        <v>11.272547477545196</v>
      </c>
      <c r="AC10" s="37">
        <v>-127.24672341045219</v>
      </c>
    </row>
    <row r="11" spans="1:29" ht="20.149999999999999" customHeight="1" x14ac:dyDescent="0.3">
      <c r="A11" s="66"/>
      <c r="B11" s="74"/>
      <c r="C11" s="73"/>
      <c r="D11" s="72"/>
      <c r="E11" s="73"/>
      <c r="F11" s="68"/>
      <c r="G11" s="71"/>
      <c r="H11" s="71"/>
      <c r="I11" s="71"/>
      <c r="J11" s="66"/>
      <c r="K11" s="98"/>
      <c r="L11" s="98"/>
      <c r="M11" s="31" t="s">
        <v>67</v>
      </c>
      <c r="N11" s="32" t="e">
        <f>S11*POWER(LN($D$4),2)+T11*LN($D$4)+R11</f>
        <v>#VALUE!</v>
      </c>
      <c r="O11" s="33" t="e">
        <f>V11*POWER(LN($D$4),2)+W11*LN($D$4)+U11</f>
        <v>#VALUE!</v>
      </c>
      <c r="P11" s="33" t="e">
        <f>Y11*POWER(LN($D$4),2)+Z11*LN($D$4)+X11</f>
        <v>#VALUE!</v>
      </c>
      <c r="Q11" s="34" t="e">
        <f>AB11*POWER(LN($D$4),2)+AC11*LN($D$4)+AA11</f>
        <v>#VALUE!</v>
      </c>
      <c r="R11" s="35">
        <v>414.03225051947908</v>
      </c>
      <c r="S11" s="36">
        <v>9.7368144522116644</v>
      </c>
      <c r="T11" s="36">
        <v>-124.20342618084518</v>
      </c>
      <c r="U11" s="33">
        <v>195.90599020277699</v>
      </c>
      <c r="V11" s="33">
        <v>7.3827516871316323</v>
      </c>
      <c r="W11" s="33">
        <v>-71.006411530110341</v>
      </c>
      <c r="X11" s="36">
        <v>-337.98244776256547</v>
      </c>
      <c r="Y11" s="36">
        <v>0.24968485836703744</v>
      </c>
      <c r="Z11" s="36">
        <v>66.570439229621073</v>
      </c>
      <c r="AA11" s="33">
        <v>-170.87914419168922</v>
      </c>
      <c r="AB11" s="33">
        <v>0.24976310993316231</v>
      </c>
      <c r="AC11" s="37">
        <v>66.569103311842426</v>
      </c>
    </row>
    <row r="12" spans="1:29" ht="20.149999999999999" customHeight="1" thickBot="1" x14ac:dyDescent="0.35">
      <c r="A12" s="75"/>
      <c r="B12" s="76" t="s">
        <v>117</v>
      </c>
      <c r="C12" s="77"/>
      <c r="D12" s="78"/>
      <c r="E12" s="78"/>
      <c r="F12" s="78"/>
      <c r="G12" s="78"/>
      <c r="H12" s="78"/>
      <c r="I12" s="78"/>
      <c r="J12" s="78"/>
      <c r="K12" s="99"/>
      <c r="L12" s="100"/>
      <c r="M12" s="31" t="s">
        <v>69</v>
      </c>
      <c r="N12" s="32" t="e">
        <f>S12*POWER(LN($D$4),2)+T12*LN($D$4)+R12</f>
        <v>#VALUE!</v>
      </c>
      <c r="O12" s="33" t="e">
        <f>V12*POWER(LN($D$4),2)+W12*LN($D$4)+U12</f>
        <v>#VALUE!</v>
      </c>
      <c r="P12" s="33" t="e">
        <f>Y12*POWER(LN($D$4),2)+Z12*LN($D$4)+X12</f>
        <v>#VALUE!</v>
      </c>
      <c r="Q12" s="34" t="e">
        <f>AB12*POWER(LN($D$4),2)+AC12*LN($D$4)+AA12</f>
        <v>#VALUE!</v>
      </c>
      <c r="R12" s="35">
        <v>143.975985411013</v>
      </c>
      <c r="S12" s="36">
        <v>3.778080889753396</v>
      </c>
      <c r="T12" s="36">
        <v>-41.818083232104883</v>
      </c>
      <c r="U12" s="33">
        <v>195.60543126320263</v>
      </c>
      <c r="V12" s="33">
        <v>5.1502255210416674</v>
      </c>
      <c r="W12" s="33">
        <v>-57.067177812568445</v>
      </c>
      <c r="X12" s="36">
        <v>277.68379579625275</v>
      </c>
      <c r="Y12" s="36">
        <v>7.5264097719575487</v>
      </c>
      <c r="Z12" s="36">
        <v>-82.655052669918916</v>
      </c>
      <c r="AA12" s="33">
        <v>-95.234729014170881</v>
      </c>
      <c r="AB12" s="33">
        <v>3.7824292043099876</v>
      </c>
      <c r="AC12" s="37">
        <v>4.31931443997739</v>
      </c>
    </row>
    <row r="13" spans="1:29" ht="20.149999999999999" customHeight="1" x14ac:dyDescent="0.25">
      <c r="A13" s="38"/>
      <c r="B13" s="249" t="s">
        <v>84</v>
      </c>
      <c r="C13" s="218" t="s">
        <v>132</v>
      </c>
      <c r="D13" s="215" t="s">
        <v>133</v>
      </c>
      <c r="E13" s="251" t="s">
        <v>134</v>
      </c>
      <c r="F13" s="220" t="s">
        <v>136</v>
      </c>
      <c r="G13" s="220" t="s">
        <v>138</v>
      </c>
      <c r="H13" s="220" t="s">
        <v>139</v>
      </c>
      <c r="I13" s="220" t="s">
        <v>140</v>
      </c>
      <c r="J13" s="247" t="s">
        <v>135</v>
      </c>
      <c r="K13" s="101"/>
      <c r="M13" s="31" t="s">
        <v>70</v>
      </c>
      <c r="N13" s="32" t="e">
        <f>S13*LN($D$4)+R13</f>
        <v>#VALUE!</v>
      </c>
      <c r="O13" s="33" t="e">
        <f>V13*LN($D$4)+U13</f>
        <v>#VALUE!</v>
      </c>
      <c r="P13" s="33" t="e">
        <f t="shared" ref="P13:P14" si="8">Y13*LN($D$4)+X13</f>
        <v>#VALUE!</v>
      </c>
      <c r="Q13" s="34" t="e">
        <f>AB13*LN($D$4)+AA13</f>
        <v>#VALUE!</v>
      </c>
      <c r="R13" s="35">
        <v>-153.84427224977563</v>
      </c>
      <c r="S13" s="36">
        <v>47.075322524802303</v>
      </c>
      <c r="T13" s="36" t="e">
        <v>#N/A</v>
      </c>
      <c r="U13" s="33">
        <v>-185.05382205802621</v>
      </c>
      <c r="V13" s="33">
        <v>61.905312340551518</v>
      </c>
      <c r="W13" s="33" t="e">
        <v>#N/A</v>
      </c>
      <c r="X13" s="36">
        <v>-201.1969592565772</v>
      </c>
      <c r="Y13" s="36">
        <v>81.523843268491518</v>
      </c>
      <c r="Z13" s="36" t="e">
        <v>#N/A</v>
      </c>
      <c r="AA13" s="33">
        <v>-159.56740299547249</v>
      </c>
      <c r="AB13" s="33">
        <v>99.061467206228002</v>
      </c>
      <c r="AC13" s="37" t="e">
        <v>#N/A</v>
      </c>
    </row>
    <row r="14" spans="1:29" ht="20.149999999999999" customHeight="1" x14ac:dyDescent="0.25">
      <c r="A14" s="38"/>
      <c r="B14" s="250"/>
      <c r="C14" s="219"/>
      <c r="D14" s="216"/>
      <c r="E14" s="252"/>
      <c r="F14" s="221"/>
      <c r="G14" s="221"/>
      <c r="H14" s="221"/>
      <c r="I14" s="221"/>
      <c r="J14" s="248"/>
      <c r="K14" s="101"/>
      <c r="M14" s="31" t="s">
        <v>71</v>
      </c>
      <c r="N14" s="32" t="e">
        <f>S14*LN($D$4)+R14</f>
        <v>#VALUE!</v>
      </c>
      <c r="O14" s="33" t="e">
        <f>V14*LN($D$4)+U14</f>
        <v>#VALUE!</v>
      </c>
      <c r="P14" s="33" t="e">
        <f t="shared" si="8"/>
        <v>#VALUE!</v>
      </c>
      <c r="Q14" s="34" t="e">
        <f>AB14*LN($D$4)+AA14</f>
        <v>#VALUE!</v>
      </c>
      <c r="R14" s="35">
        <v>-157.83872990771695</v>
      </c>
      <c r="S14" s="36">
        <v>38.887956132449915</v>
      </c>
      <c r="T14" s="36" t="e">
        <v>#N/A</v>
      </c>
      <c r="U14" s="33">
        <v>-180.56338538125638</v>
      </c>
      <c r="V14" s="33">
        <v>52.509347924630937</v>
      </c>
      <c r="W14" s="33" t="e">
        <v>#N/A</v>
      </c>
      <c r="X14" s="36">
        <v>-233.65268053518261</v>
      </c>
      <c r="Y14" s="36">
        <v>75.628748188728594</v>
      </c>
      <c r="Z14" s="36" t="e">
        <v>#N/A</v>
      </c>
      <c r="AA14" s="33">
        <v>-266.70428153534363</v>
      </c>
      <c r="AB14" s="33">
        <v>100.72888868578781</v>
      </c>
      <c r="AC14" s="37" t="e">
        <v>#N/A</v>
      </c>
    </row>
    <row r="15" spans="1:29" ht="40" customHeight="1" x14ac:dyDescent="0.25">
      <c r="A15" s="38"/>
      <c r="B15" s="93" t="s">
        <v>118</v>
      </c>
      <c r="C15" s="24" t="e">
        <f>VLOOKUP($D$3,Übersicht!$B$12:$V$19,18)</f>
        <v>#N/A</v>
      </c>
      <c r="D15" s="293" t="e">
        <f>(((VLOOKUP(C15,Erklärungen!B:C,2,FALSE))/1000000))*(Übersicht!$N12^2*Erklärungen!$C$21)</f>
        <v>#N/A</v>
      </c>
      <c r="E15" s="174"/>
      <c r="F15" s="91" t="str">
        <f>IFERROR(IF(ISBLANK(E15),D15,E15)*0.1,"")</f>
        <v/>
      </c>
      <c r="G15" s="174"/>
      <c r="H15" s="174"/>
      <c r="I15" s="185" t="e">
        <f>MAX(D15,E15)*0.9</f>
        <v>#N/A</v>
      </c>
      <c r="J15" s="186" t="e">
        <f>IF($D$5=Definitionen!$B$18,F15+G15+H15,I15)</f>
        <v>#N/A</v>
      </c>
      <c r="K15" s="101"/>
      <c r="L15" s="42"/>
      <c r="M15" s="10"/>
    </row>
    <row r="16" spans="1:29" ht="40" customHeight="1" x14ac:dyDescent="0.25">
      <c r="A16" s="38"/>
      <c r="B16" s="93" t="s">
        <v>119</v>
      </c>
      <c r="C16" s="24" t="e">
        <f>VLOOKUP($D$3,Übersicht!$B$12:$V$19,19)</f>
        <v>#N/A</v>
      </c>
      <c r="D16" s="293" t="e">
        <f>(((VLOOKUP(C16,Erklärungen!B:C,2,FALSE))/1000000))*((Übersicht!$O12^2*Erklärungen!$C$21)-(Übersicht!N12^2*Erklärungen!$C$21))</f>
        <v>#N/A</v>
      </c>
      <c r="E16" s="174"/>
      <c r="F16" s="91" t="str">
        <f t="shared" ref="F16:F18" si="9">IFERROR(IF(ISBLANK(E16),D16,E16)*0.1,"")</f>
        <v/>
      </c>
      <c r="G16" s="174"/>
      <c r="H16" s="174"/>
      <c r="I16" s="185" t="e">
        <f>MAX(D16,E16)*0.9</f>
        <v>#N/A</v>
      </c>
      <c r="J16" s="186" t="e">
        <f>IF($D$5=Definitionen!$B$18,F16+G16+H16,I16)</f>
        <v>#N/A</v>
      </c>
      <c r="L16" s="96"/>
      <c r="M16" s="10"/>
    </row>
    <row r="17" spans="1:27" ht="40" customHeight="1" x14ac:dyDescent="0.25">
      <c r="B17" s="93" t="s">
        <v>120</v>
      </c>
      <c r="C17" s="24" t="e">
        <f>VLOOKUP($D$3,Übersicht!$B$12:$V$19,20)</f>
        <v>#N/A</v>
      </c>
      <c r="D17" s="293" t="e">
        <f>(((VLOOKUP(C17,Erklärungen!B:C,2,FALSE))/1000000))*((Übersicht!$P12^2*Erklärungen!$C$21)-(Übersicht!O12^2*Erklärungen!$C$21))</f>
        <v>#N/A</v>
      </c>
      <c r="E17" s="174"/>
      <c r="F17" s="91" t="str">
        <f t="shared" si="9"/>
        <v/>
      </c>
      <c r="G17" s="174"/>
      <c r="H17" s="174"/>
      <c r="I17" s="185" t="e">
        <f>MAX(D17,E17)*0.9</f>
        <v>#N/A</v>
      </c>
      <c r="J17" s="186" t="e">
        <f>IF($D$5=Definitionen!$B$18,F17+G17+H17,I17)</f>
        <v>#N/A</v>
      </c>
      <c r="L17" s="96"/>
      <c r="M17" s="10"/>
    </row>
    <row r="18" spans="1:27" ht="40" customHeight="1" thickBot="1" x14ac:dyDescent="0.35">
      <c r="B18" s="94" t="s">
        <v>121</v>
      </c>
      <c r="C18" s="164" t="e">
        <f>VLOOKUP($D$3,Übersicht!$B$12:$V$19,21)</f>
        <v>#N/A</v>
      </c>
      <c r="D18" s="293" t="e">
        <f>(((VLOOKUP(C18,Erklärungen!B:C,2,FALSE))/1000000))*((Übersicht!$Q12^2*Erklärungen!$C$21)-(Übersicht!P12^2*Erklärungen!$C$21))</f>
        <v>#N/A</v>
      </c>
      <c r="E18" s="175"/>
      <c r="F18" s="165" t="str">
        <f t="shared" si="9"/>
        <v/>
      </c>
      <c r="G18" s="175"/>
      <c r="H18" s="175"/>
      <c r="I18" s="187" t="e">
        <f>MAX(D18,E18)*0.9</f>
        <v>#N/A</v>
      </c>
      <c r="J18" s="186" t="e">
        <f>IF($D$5=Definitionen!$B$18,F18+G18+H18,I18)</f>
        <v>#N/A</v>
      </c>
      <c r="M18" s="10"/>
      <c r="N18" s="17" t="s">
        <v>38</v>
      </c>
      <c r="O18" s="18"/>
      <c r="Y18" s="39"/>
      <c r="Z18" s="39"/>
      <c r="AA18" s="39"/>
    </row>
    <row r="19" spans="1:27" ht="20.149999999999999" customHeight="1" x14ac:dyDescent="0.3">
      <c r="M19" s="25" t="s">
        <v>22</v>
      </c>
      <c r="N19" s="26" t="s">
        <v>27</v>
      </c>
      <c r="O19" s="26" t="s">
        <v>36</v>
      </c>
      <c r="P19" s="26" t="s">
        <v>28</v>
      </c>
      <c r="Q19" s="26" t="s">
        <v>29</v>
      </c>
      <c r="Y19" s="39"/>
      <c r="Z19" s="39"/>
      <c r="AA19" s="39"/>
    </row>
    <row r="20" spans="1:27" ht="20.149999999999999" customHeight="1" x14ac:dyDescent="0.25">
      <c r="M20" s="31" t="s">
        <v>57</v>
      </c>
      <c r="N20" s="32" t="e">
        <f t="shared" ref="N20:N28" si="10">POWER(N3, 2)*PI()</f>
        <v>#VALUE!</v>
      </c>
      <c r="O20" s="32" t="e">
        <f t="shared" ref="O20:Q28" si="11">POWER(O3, 2)*PI() - POWER(N3, 2)*PI()</f>
        <v>#VALUE!</v>
      </c>
      <c r="P20" s="32" t="e">
        <f t="shared" si="11"/>
        <v>#VALUE!</v>
      </c>
      <c r="Q20" s="32" t="e">
        <f t="shared" si="11"/>
        <v>#VALUE!</v>
      </c>
      <c r="Y20" s="40"/>
      <c r="Z20" s="39"/>
      <c r="AA20" s="39"/>
    </row>
    <row r="21" spans="1:27" ht="20.149999999999999" customHeight="1" x14ac:dyDescent="0.25">
      <c r="M21" s="31" t="s">
        <v>59</v>
      </c>
      <c r="N21" s="32" t="e">
        <f t="shared" si="10"/>
        <v>#VALUE!</v>
      </c>
      <c r="O21" s="32" t="e">
        <f t="shared" si="11"/>
        <v>#VALUE!</v>
      </c>
      <c r="P21" s="32" t="e">
        <f t="shared" si="11"/>
        <v>#VALUE!</v>
      </c>
      <c r="Q21" s="32" t="e">
        <f t="shared" si="11"/>
        <v>#VALUE!</v>
      </c>
      <c r="Y21" s="41"/>
      <c r="Z21" s="39"/>
      <c r="AA21" s="39"/>
    </row>
    <row r="22" spans="1:27" ht="20.149999999999999" customHeight="1" x14ac:dyDescent="0.25">
      <c r="M22" s="31" t="s">
        <v>61</v>
      </c>
      <c r="N22" s="32" t="e">
        <f t="shared" si="10"/>
        <v>#VALUE!</v>
      </c>
      <c r="O22" s="32" t="e">
        <f t="shared" si="11"/>
        <v>#VALUE!</v>
      </c>
      <c r="P22" s="32" t="e">
        <f t="shared" si="11"/>
        <v>#VALUE!</v>
      </c>
      <c r="Q22" s="32" t="e">
        <f t="shared" si="11"/>
        <v>#VALUE!</v>
      </c>
      <c r="Y22" s="41"/>
      <c r="Z22" s="39"/>
      <c r="AA22" s="39"/>
    </row>
    <row r="23" spans="1:27" ht="20.149999999999999" customHeight="1" x14ac:dyDescent="0.25">
      <c r="M23" s="31" t="s">
        <v>62</v>
      </c>
      <c r="N23" s="32" t="e">
        <f t="shared" si="10"/>
        <v>#VALUE!</v>
      </c>
      <c r="O23" s="32" t="e">
        <f t="shared" si="11"/>
        <v>#VALUE!</v>
      </c>
      <c r="P23" s="32" t="e">
        <f t="shared" si="11"/>
        <v>#VALUE!</v>
      </c>
      <c r="Q23" s="32" t="e">
        <f t="shared" si="11"/>
        <v>#VALUE!</v>
      </c>
      <c r="Y23" s="41"/>
      <c r="Z23" s="39"/>
      <c r="AA23" s="39"/>
    </row>
    <row r="24" spans="1:27" ht="20.149999999999999" customHeight="1" x14ac:dyDescent="0.25">
      <c r="M24" s="31" t="s">
        <v>63</v>
      </c>
      <c r="N24" s="32" t="e">
        <f t="shared" si="10"/>
        <v>#VALUE!</v>
      </c>
      <c r="O24" s="32" t="e">
        <f t="shared" si="11"/>
        <v>#VALUE!</v>
      </c>
      <c r="P24" s="32" t="e">
        <f t="shared" si="11"/>
        <v>#VALUE!</v>
      </c>
      <c r="Q24" s="32" t="e">
        <f t="shared" si="11"/>
        <v>#VALUE!</v>
      </c>
      <c r="Y24" s="41"/>
      <c r="Z24" s="39"/>
      <c r="AA24" s="39"/>
    </row>
    <row r="25" spans="1:27" ht="20.149999999999999" customHeight="1" x14ac:dyDescent="0.25">
      <c r="M25" s="31" t="s">
        <v>64</v>
      </c>
      <c r="N25" s="32" t="e">
        <f t="shared" si="10"/>
        <v>#VALUE!</v>
      </c>
      <c r="O25" s="32" t="e">
        <f t="shared" si="11"/>
        <v>#VALUE!</v>
      </c>
      <c r="P25" s="32" t="e">
        <f t="shared" si="11"/>
        <v>#VALUE!</v>
      </c>
      <c r="Q25" s="32" t="e">
        <f t="shared" si="11"/>
        <v>#VALUE!</v>
      </c>
      <c r="Y25" s="41"/>
      <c r="Z25" s="39"/>
      <c r="AA25" s="39"/>
    </row>
    <row r="26" spans="1:27" ht="20.149999999999999" customHeight="1" x14ac:dyDescent="0.25">
      <c r="J26" s="38"/>
      <c r="K26" s="101"/>
      <c r="L26" s="101"/>
      <c r="M26" s="31" t="s">
        <v>65</v>
      </c>
      <c r="N26" s="32" t="e">
        <f t="shared" si="10"/>
        <v>#VALUE!</v>
      </c>
      <c r="O26" s="32" t="e">
        <f t="shared" si="11"/>
        <v>#VALUE!</v>
      </c>
      <c r="P26" s="32" t="e">
        <f t="shared" si="11"/>
        <v>#VALUE!</v>
      </c>
      <c r="Q26" s="32" t="e">
        <f t="shared" si="11"/>
        <v>#VALUE!</v>
      </c>
      <c r="Y26" s="41"/>
      <c r="Z26" s="39"/>
      <c r="AA26" s="39"/>
    </row>
    <row r="27" spans="1:27" ht="20.149999999999999" customHeight="1" x14ac:dyDescent="0.25">
      <c r="A27" s="38"/>
      <c r="J27" s="38"/>
      <c r="K27" s="101"/>
      <c r="L27" s="101"/>
      <c r="M27" s="31" t="s">
        <v>66</v>
      </c>
      <c r="N27" s="32" t="e">
        <f t="shared" si="10"/>
        <v>#VALUE!</v>
      </c>
      <c r="O27" s="32" t="e">
        <f t="shared" si="11"/>
        <v>#VALUE!</v>
      </c>
      <c r="P27" s="32" t="e">
        <f t="shared" si="11"/>
        <v>#VALUE!</v>
      </c>
      <c r="Q27" s="32" t="e">
        <f t="shared" si="11"/>
        <v>#VALUE!</v>
      </c>
      <c r="Y27" s="41"/>
      <c r="Z27" s="39"/>
      <c r="AA27" s="39"/>
    </row>
    <row r="28" spans="1:27" ht="20.149999999999999" customHeight="1" x14ac:dyDescent="0.25">
      <c r="A28" s="38"/>
      <c r="J28" s="38"/>
      <c r="K28" s="101"/>
      <c r="L28" s="101"/>
      <c r="M28" s="31" t="s">
        <v>67</v>
      </c>
      <c r="N28" s="32" t="e">
        <f t="shared" si="10"/>
        <v>#VALUE!</v>
      </c>
      <c r="O28" s="32" t="e">
        <f t="shared" si="11"/>
        <v>#VALUE!</v>
      </c>
      <c r="P28" s="32" t="e">
        <f t="shared" si="11"/>
        <v>#VALUE!</v>
      </c>
      <c r="Q28" s="32" t="e">
        <f t="shared" si="11"/>
        <v>#VALUE!</v>
      </c>
      <c r="Y28" s="41"/>
      <c r="Z28" s="39"/>
      <c r="AA28" s="39"/>
    </row>
    <row r="29" spans="1:27" ht="20.149999999999999" customHeight="1" x14ac:dyDescent="0.25">
      <c r="A29" s="38"/>
      <c r="J29" s="38"/>
      <c r="K29" s="101"/>
      <c r="L29" s="101"/>
      <c r="M29" s="31" t="s">
        <v>69</v>
      </c>
      <c r="N29" s="32" t="e">
        <f>POWER(N12, 2)*PI()</f>
        <v>#VALUE!</v>
      </c>
      <c r="O29" s="32" t="e">
        <f t="shared" ref="O29:Q31" si="12">POWER(O12, 2)*PI() - POWER(N12, 2)*PI()</f>
        <v>#VALUE!</v>
      </c>
      <c r="P29" s="32" t="e">
        <f t="shared" si="12"/>
        <v>#VALUE!</v>
      </c>
      <c r="Q29" s="32" t="e">
        <f t="shared" si="12"/>
        <v>#VALUE!</v>
      </c>
      <c r="Y29" s="41"/>
      <c r="Z29" s="39"/>
      <c r="AA29" s="39"/>
    </row>
    <row r="30" spans="1:27" ht="20.149999999999999" customHeight="1" x14ac:dyDescent="0.25">
      <c r="A30" s="38"/>
      <c r="M30" s="31" t="s">
        <v>70</v>
      </c>
      <c r="N30" s="32" t="e">
        <f>POWER(N13, 2)*PI()</f>
        <v>#VALUE!</v>
      </c>
      <c r="O30" s="32" t="e">
        <f t="shared" si="12"/>
        <v>#VALUE!</v>
      </c>
      <c r="P30" s="32" t="e">
        <f t="shared" si="12"/>
        <v>#VALUE!</v>
      </c>
      <c r="Q30" s="32" t="e">
        <f t="shared" si="12"/>
        <v>#VALUE!</v>
      </c>
      <c r="Y30" s="41"/>
      <c r="Z30" s="39"/>
      <c r="AA30" s="39"/>
    </row>
    <row r="31" spans="1:27" ht="20.149999999999999" customHeight="1" x14ac:dyDescent="0.25">
      <c r="M31" s="31" t="s">
        <v>71</v>
      </c>
      <c r="N31" s="32" t="e">
        <f>POWER(N14, 2)*PI()</f>
        <v>#VALUE!</v>
      </c>
      <c r="O31" s="32" t="e">
        <f t="shared" si="12"/>
        <v>#VALUE!</v>
      </c>
      <c r="P31" s="32" t="e">
        <f t="shared" si="12"/>
        <v>#VALUE!</v>
      </c>
      <c r="Q31" s="32" t="e">
        <f t="shared" si="12"/>
        <v>#VALUE!</v>
      </c>
      <c r="Y31" s="39"/>
      <c r="Z31" s="39"/>
      <c r="AA31" s="39"/>
    </row>
    <row r="32" spans="1:27" ht="20.149999999999999" customHeight="1" x14ac:dyDescent="0.25">
      <c r="M32" s="10"/>
      <c r="Q32" s="39"/>
      <c r="R32" s="39"/>
      <c r="S32" s="39"/>
      <c r="T32" s="39"/>
      <c r="U32" s="39"/>
      <c r="V32" s="39"/>
      <c r="W32" s="39"/>
      <c r="X32" s="39"/>
      <c r="Y32" s="39"/>
      <c r="Z32" s="39"/>
      <c r="AA32" s="39"/>
    </row>
    <row r="33" spans="13:28" ht="20.149999999999999" customHeight="1" x14ac:dyDescent="0.3">
      <c r="M33" s="39"/>
      <c r="N33" s="102"/>
      <c r="O33" s="103"/>
      <c r="P33" s="39"/>
      <c r="Q33" s="39"/>
      <c r="R33" s="39"/>
      <c r="S33" s="39"/>
      <c r="T33" s="39"/>
      <c r="U33" s="102"/>
      <c r="V33" s="103"/>
      <c r="W33" s="39"/>
      <c r="X33" s="39"/>
      <c r="Y33" s="39"/>
      <c r="Z33" s="39"/>
      <c r="AA33" s="39"/>
      <c r="AB33" s="39"/>
    </row>
    <row r="34" spans="13:28" ht="20.149999999999999" customHeight="1" x14ac:dyDescent="0.3">
      <c r="M34" s="104"/>
      <c r="N34" s="105"/>
      <c r="O34" s="105"/>
      <c r="P34" s="105"/>
      <c r="Q34" s="105"/>
      <c r="R34" s="105"/>
      <c r="S34" s="39"/>
      <c r="T34" s="104"/>
      <c r="U34" s="105"/>
      <c r="V34" s="105"/>
      <c r="W34" s="105"/>
      <c r="X34" s="105"/>
      <c r="Y34" s="105"/>
      <c r="Z34" s="39"/>
      <c r="AA34" s="39"/>
      <c r="AB34" s="39"/>
    </row>
    <row r="35" spans="13:28" ht="20.149999999999999" customHeight="1" x14ac:dyDescent="0.25">
      <c r="M35" s="40"/>
      <c r="N35" s="106"/>
      <c r="O35" s="106"/>
      <c r="P35" s="106"/>
      <c r="Q35" s="106"/>
      <c r="R35" s="106"/>
      <c r="S35" s="39"/>
      <c r="T35" s="40"/>
      <c r="U35" s="106"/>
      <c r="V35" s="106"/>
      <c r="W35" s="106"/>
      <c r="X35" s="106"/>
      <c r="Y35" s="106"/>
      <c r="Z35" s="39"/>
      <c r="AA35" s="39"/>
      <c r="AB35" s="39"/>
    </row>
    <row r="36" spans="13:28" ht="20.149999999999999" customHeight="1" x14ac:dyDescent="0.25">
      <c r="M36" s="40"/>
      <c r="N36" s="106"/>
      <c r="O36" s="106"/>
      <c r="P36" s="106"/>
      <c r="Q36" s="106"/>
      <c r="R36" s="106"/>
      <c r="S36" s="39"/>
      <c r="T36" s="40"/>
      <c r="U36" s="106"/>
      <c r="V36" s="106"/>
      <c r="W36" s="106"/>
      <c r="X36" s="106"/>
      <c r="Y36" s="106"/>
      <c r="Z36" s="39"/>
      <c r="AA36" s="39"/>
      <c r="AB36" s="39"/>
    </row>
    <row r="37" spans="13:28" ht="20.149999999999999" customHeight="1" x14ac:dyDescent="0.25">
      <c r="M37" s="40"/>
      <c r="N37" s="106"/>
      <c r="O37" s="106"/>
      <c r="P37" s="106"/>
      <c r="Q37" s="106"/>
      <c r="R37" s="106"/>
      <c r="S37" s="39"/>
      <c r="T37" s="40"/>
      <c r="U37" s="106"/>
      <c r="V37" s="106"/>
      <c r="W37" s="106"/>
      <c r="X37" s="106"/>
      <c r="Y37" s="106"/>
      <c r="Z37" s="39"/>
      <c r="AA37" s="39"/>
      <c r="AB37" s="39"/>
    </row>
    <row r="38" spans="13:28" ht="20.149999999999999" customHeight="1" x14ac:dyDescent="0.25">
      <c r="M38" s="40"/>
      <c r="N38" s="106"/>
      <c r="O38" s="106"/>
      <c r="P38" s="106"/>
      <c r="Q38" s="106"/>
      <c r="R38" s="106"/>
      <c r="S38" s="39"/>
      <c r="T38" s="40"/>
      <c r="U38" s="106"/>
      <c r="V38" s="106"/>
      <c r="W38" s="106"/>
      <c r="X38" s="106"/>
      <c r="Y38" s="106"/>
      <c r="Z38" s="39"/>
      <c r="AA38" s="39"/>
      <c r="AB38" s="39"/>
    </row>
    <row r="39" spans="13:28" ht="20.149999999999999" customHeight="1" x14ac:dyDescent="0.25">
      <c r="M39" s="40"/>
      <c r="N39" s="106"/>
      <c r="O39" s="106"/>
      <c r="P39" s="106"/>
      <c r="Q39" s="106"/>
      <c r="R39" s="106"/>
      <c r="S39" s="39"/>
      <c r="T39" s="40"/>
      <c r="U39" s="106"/>
      <c r="V39" s="106"/>
      <c r="W39" s="106"/>
      <c r="X39" s="106"/>
      <c r="Y39" s="106"/>
      <c r="Z39" s="39"/>
      <c r="AA39" s="39"/>
      <c r="AB39" s="39"/>
    </row>
    <row r="40" spans="13:28" ht="20.149999999999999" customHeight="1" x14ac:dyDescent="0.25">
      <c r="M40" s="40"/>
      <c r="N40" s="106"/>
      <c r="O40" s="106"/>
      <c r="P40" s="106"/>
      <c r="Q40" s="106"/>
      <c r="R40" s="106"/>
      <c r="S40" s="39"/>
      <c r="T40" s="40"/>
      <c r="U40" s="106"/>
      <c r="V40" s="106"/>
      <c r="W40" s="106"/>
      <c r="X40" s="106"/>
      <c r="Y40" s="106"/>
      <c r="Z40" s="39"/>
      <c r="AA40" s="39"/>
      <c r="AB40" s="39"/>
    </row>
    <row r="41" spans="13:28" ht="20.149999999999999" customHeight="1" x14ac:dyDescent="0.25">
      <c r="M41" s="40"/>
      <c r="N41" s="106"/>
      <c r="O41" s="106"/>
      <c r="P41" s="106"/>
      <c r="Q41" s="106"/>
      <c r="R41" s="106"/>
      <c r="S41" s="39"/>
      <c r="T41" s="40"/>
      <c r="U41" s="106"/>
      <c r="V41" s="106"/>
      <c r="W41" s="106"/>
      <c r="X41" s="106"/>
      <c r="Y41" s="106"/>
      <c r="Z41" s="39"/>
      <c r="AA41" s="39"/>
      <c r="AB41" s="39"/>
    </row>
    <row r="42" spans="13:28" ht="20.149999999999999" customHeight="1" x14ac:dyDescent="0.25">
      <c r="M42" s="40"/>
      <c r="N42" s="106"/>
      <c r="O42" s="106"/>
      <c r="P42" s="106"/>
      <c r="Q42" s="106"/>
      <c r="R42" s="106"/>
      <c r="S42" s="39"/>
      <c r="T42" s="40"/>
      <c r="U42" s="106"/>
      <c r="V42" s="106"/>
      <c r="W42" s="106"/>
      <c r="X42" s="106"/>
      <c r="Y42" s="106"/>
      <c r="Z42" s="39"/>
      <c r="AA42" s="39"/>
      <c r="AB42" s="39"/>
    </row>
    <row r="43" spans="13:28" ht="20.149999999999999" customHeight="1" x14ac:dyDescent="0.25">
      <c r="M43" s="40"/>
      <c r="N43" s="106"/>
      <c r="O43" s="106"/>
      <c r="P43" s="106"/>
      <c r="Q43" s="106"/>
      <c r="R43" s="106"/>
      <c r="S43" s="39"/>
      <c r="T43" s="40"/>
      <c r="U43" s="106"/>
      <c r="V43" s="106"/>
      <c r="W43" s="106"/>
      <c r="X43" s="106"/>
      <c r="Y43" s="106"/>
      <c r="Z43" s="39"/>
      <c r="AA43" s="39"/>
      <c r="AB43" s="39"/>
    </row>
    <row r="44" spans="13:28" ht="20.149999999999999" customHeight="1" x14ac:dyDescent="0.25">
      <c r="M44" s="40"/>
      <c r="N44" s="106"/>
      <c r="O44" s="106"/>
      <c r="P44" s="106"/>
      <c r="Q44" s="106"/>
      <c r="R44" s="106"/>
      <c r="S44" s="39"/>
      <c r="T44" s="40"/>
      <c r="U44" s="106"/>
      <c r="V44" s="106"/>
      <c r="W44" s="106"/>
      <c r="X44" s="106"/>
      <c r="Y44" s="106"/>
      <c r="Z44" s="39"/>
      <c r="AA44" s="39"/>
      <c r="AB44" s="39"/>
    </row>
    <row r="45" spans="13:28" ht="20.149999999999999" customHeight="1" x14ac:dyDescent="0.25">
      <c r="M45" s="40"/>
      <c r="N45" s="106"/>
      <c r="O45" s="106"/>
      <c r="P45" s="106"/>
      <c r="Q45" s="106"/>
      <c r="R45" s="106"/>
      <c r="S45" s="39"/>
      <c r="T45" s="40"/>
      <c r="U45" s="106"/>
      <c r="V45" s="106"/>
      <c r="W45" s="106"/>
      <c r="X45" s="106"/>
      <c r="Y45" s="106"/>
      <c r="Z45" s="39"/>
      <c r="AA45" s="39"/>
      <c r="AB45" s="39"/>
    </row>
    <row r="46" spans="13:28" ht="20.149999999999999" customHeight="1" x14ac:dyDescent="0.25">
      <c r="M46" s="39"/>
      <c r="N46" s="40"/>
      <c r="O46" s="106"/>
      <c r="P46" s="106"/>
      <c r="Q46" s="106"/>
      <c r="R46" s="106"/>
      <c r="S46" s="106"/>
      <c r="T46" s="39"/>
      <c r="U46" s="40"/>
      <c r="V46" s="106"/>
      <c r="W46" s="106"/>
      <c r="X46" s="106"/>
      <c r="Y46" s="106"/>
      <c r="Z46" s="106"/>
      <c r="AA46" s="39"/>
      <c r="AB46" s="39"/>
    </row>
    <row r="47" spans="13:28" ht="20.149999999999999" customHeight="1" x14ac:dyDescent="0.25">
      <c r="M47" s="39"/>
      <c r="N47" s="39"/>
      <c r="O47" s="39"/>
      <c r="P47" s="39"/>
      <c r="Q47" s="39"/>
      <c r="R47" s="39"/>
      <c r="S47" s="39"/>
      <c r="T47" s="39"/>
      <c r="U47" s="39"/>
      <c r="V47" s="39"/>
      <c r="W47" s="39"/>
      <c r="X47" s="39"/>
      <c r="Y47" s="39"/>
      <c r="Z47" s="39"/>
      <c r="AA47" s="39"/>
      <c r="AB47" s="39"/>
    </row>
    <row r="48" spans="13:28" ht="20.149999999999999" customHeight="1" x14ac:dyDescent="0.25">
      <c r="M48" s="39"/>
      <c r="N48" s="39"/>
      <c r="O48" s="39"/>
      <c r="P48" s="39"/>
      <c r="Q48" s="39"/>
      <c r="R48" s="39"/>
      <c r="S48" s="39"/>
      <c r="T48" s="39"/>
      <c r="U48" s="39"/>
      <c r="V48" s="39"/>
      <c r="W48" s="39"/>
      <c r="X48" s="39"/>
      <c r="Y48" s="39"/>
      <c r="Z48" s="39"/>
      <c r="AA48" s="39"/>
      <c r="AB48" s="39"/>
    </row>
    <row r="49" spans="13:28" ht="20.149999999999999" customHeight="1" x14ac:dyDescent="0.25">
      <c r="M49" s="39"/>
      <c r="N49" s="39"/>
      <c r="O49" s="39"/>
      <c r="P49" s="39"/>
      <c r="Q49" s="39"/>
      <c r="R49" s="39"/>
      <c r="S49" s="39"/>
      <c r="T49" s="39"/>
      <c r="U49" s="39"/>
      <c r="V49" s="39"/>
      <c r="W49" s="39"/>
      <c r="X49" s="39"/>
      <c r="Y49" s="39"/>
      <c r="Z49" s="39"/>
      <c r="AA49" s="39"/>
      <c r="AB49" s="39"/>
    </row>
    <row r="50" spans="13:28" ht="20.149999999999999" customHeight="1" x14ac:dyDescent="0.25">
      <c r="M50" s="39"/>
      <c r="N50" s="39"/>
      <c r="O50" s="39"/>
      <c r="P50" s="39"/>
      <c r="Q50" s="39"/>
      <c r="R50" s="39"/>
      <c r="S50" s="39"/>
      <c r="T50" s="39"/>
      <c r="U50" s="39"/>
      <c r="V50" s="39"/>
      <c r="W50" s="39"/>
      <c r="X50" s="39"/>
      <c r="Y50" s="39"/>
      <c r="Z50" s="39"/>
      <c r="AA50" s="39"/>
      <c r="AB50" s="39"/>
    </row>
    <row r="51" spans="13:28" ht="20.149999999999999" customHeight="1" x14ac:dyDescent="0.25">
      <c r="M51" s="39"/>
      <c r="N51" s="39"/>
      <c r="O51" s="39"/>
      <c r="P51" s="39"/>
      <c r="Q51" s="39"/>
      <c r="R51" s="39"/>
      <c r="S51" s="39"/>
      <c r="T51" s="39"/>
      <c r="U51" s="39"/>
      <c r="V51" s="39"/>
      <c r="W51" s="39"/>
      <c r="X51" s="39"/>
      <c r="Y51" s="39"/>
      <c r="Z51" s="39"/>
      <c r="AA51" s="39"/>
      <c r="AB51" s="39"/>
    </row>
    <row r="52" spans="13:28" ht="20.149999999999999" customHeight="1" x14ac:dyDescent="0.25">
      <c r="M52" s="39"/>
      <c r="N52" s="39"/>
      <c r="O52" s="39"/>
      <c r="P52" s="39"/>
      <c r="Q52" s="39"/>
      <c r="R52" s="39"/>
      <c r="S52" s="39"/>
      <c r="T52" s="39"/>
      <c r="U52" s="39"/>
      <c r="V52" s="39"/>
      <c r="W52" s="39"/>
      <c r="X52" s="39"/>
      <c r="Y52" s="39"/>
      <c r="Z52" s="39"/>
      <c r="AA52" s="39"/>
      <c r="AB52" s="39"/>
    </row>
    <row r="53" spans="13:28" ht="20.149999999999999" customHeight="1" x14ac:dyDescent="0.25">
      <c r="M53" s="39"/>
      <c r="N53" s="39"/>
      <c r="O53" s="39"/>
      <c r="P53" s="39"/>
      <c r="Q53" s="39"/>
      <c r="R53" s="39"/>
      <c r="S53" s="39"/>
      <c r="T53" s="39"/>
      <c r="U53" s="39"/>
      <c r="V53" s="39"/>
      <c r="W53" s="39"/>
      <c r="X53" s="39"/>
      <c r="Y53" s="39"/>
      <c r="Z53" s="39"/>
      <c r="AA53" s="39"/>
      <c r="AB53" s="39"/>
    </row>
    <row r="54" spans="13:28" ht="20.149999999999999" customHeight="1" x14ac:dyDescent="0.25">
      <c r="M54" s="39"/>
      <c r="N54" s="39"/>
      <c r="O54" s="39"/>
      <c r="P54" s="39"/>
      <c r="Q54" s="39"/>
      <c r="R54" s="39"/>
      <c r="S54" s="39"/>
      <c r="T54" s="39"/>
      <c r="U54" s="39"/>
      <c r="V54" s="39"/>
      <c r="W54" s="39"/>
      <c r="X54" s="39"/>
      <c r="Y54" s="39"/>
      <c r="Z54" s="39"/>
      <c r="AA54" s="39"/>
      <c r="AB54" s="39"/>
    </row>
    <row r="55" spans="13:28" ht="20.149999999999999" customHeight="1" x14ac:dyDescent="0.25">
      <c r="M55" s="39"/>
      <c r="N55" s="39"/>
      <c r="O55" s="39"/>
      <c r="P55" s="39"/>
      <c r="Q55" s="39"/>
      <c r="R55" s="39"/>
      <c r="S55" s="39"/>
      <c r="T55" s="39"/>
      <c r="U55" s="39"/>
      <c r="V55" s="39"/>
      <c r="W55" s="39"/>
      <c r="X55" s="39"/>
      <c r="Y55" s="39"/>
      <c r="Z55" s="39"/>
      <c r="AA55" s="39"/>
      <c r="AB55" s="39"/>
    </row>
    <row r="56" spans="13:28" ht="20.149999999999999" customHeight="1" x14ac:dyDescent="0.25">
      <c r="M56" s="39"/>
      <c r="N56" s="39"/>
      <c r="O56" s="39"/>
      <c r="P56" s="39"/>
      <c r="Q56" s="39"/>
      <c r="R56" s="39"/>
      <c r="S56" s="39"/>
      <c r="T56" s="39"/>
      <c r="U56" s="39"/>
      <c r="V56" s="39"/>
      <c r="W56" s="39"/>
      <c r="X56" s="39"/>
      <c r="Y56" s="39"/>
      <c r="Z56" s="39"/>
      <c r="AA56" s="39"/>
      <c r="AB56" s="39"/>
    </row>
    <row r="57" spans="13:28" ht="20.149999999999999" customHeight="1" x14ac:dyDescent="0.25">
      <c r="M57" s="39"/>
      <c r="N57" s="39"/>
      <c r="O57" s="39"/>
      <c r="P57" s="39"/>
      <c r="Q57" s="39"/>
      <c r="R57" s="39"/>
      <c r="S57" s="39"/>
      <c r="T57" s="39"/>
      <c r="U57" s="39"/>
      <c r="V57" s="39"/>
      <c r="W57" s="39"/>
      <c r="X57" s="39"/>
      <c r="Y57" s="39"/>
      <c r="Z57" s="39"/>
      <c r="AA57" s="39"/>
      <c r="AB57" s="39"/>
    </row>
    <row r="58" spans="13:28" ht="20.149999999999999" customHeight="1" x14ac:dyDescent="0.25">
      <c r="M58" s="39"/>
      <c r="N58" s="39"/>
      <c r="O58" s="39"/>
      <c r="P58" s="39"/>
      <c r="Q58" s="39"/>
      <c r="R58" s="39"/>
      <c r="S58" s="39"/>
      <c r="T58" s="39"/>
      <c r="U58" s="39"/>
      <c r="V58" s="39"/>
      <c r="W58" s="39"/>
      <c r="X58" s="39"/>
      <c r="Y58" s="39"/>
      <c r="Z58" s="39"/>
      <c r="AA58" s="39"/>
      <c r="AB58" s="39"/>
    </row>
    <row r="59" spans="13:28" ht="20.149999999999999" customHeight="1" x14ac:dyDescent="0.25">
      <c r="M59" s="39"/>
      <c r="N59" s="39"/>
      <c r="O59" s="39"/>
      <c r="P59" s="39"/>
      <c r="Q59" s="39"/>
      <c r="R59" s="39"/>
      <c r="S59" s="39"/>
      <c r="T59" s="39"/>
      <c r="U59" s="39"/>
      <c r="V59" s="39"/>
      <c r="W59" s="39"/>
      <c r="X59" s="39"/>
      <c r="Y59" s="39"/>
      <c r="Z59" s="39"/>
      <c r="AA59" s="39"/>
      <c r="AB59" s="39"/>
    </row>
    <row r="60" spans="13:28" ht="20.149999999999999" customHeight="1" x14ac:dyDescent="0.25">
      <c r="M60" s="39"/>
      <c r="N60" s="39"/>
      <c r="O60" s="39"/>
      <c r="P60" s="39"/>
      <c r="Q60" s="39"/>
      <c r="R60" s="39"/>
      <c r="S60" s="39"/>
      <c r="T60" s="39"/>
      <c r="U60" s="39"/>
      <c r="V60" s="39"/>
      <c r="W60" s="39"/>
      <c r="X60" s="39"/>
      <c r="Y60" s="39"/>
      <c r="Z60" s="39"/>
      <c r="AA60" s="39"/>
      <c r="AB60" s="39"/>
    </row>
    <row r="61" spans="13:28" ht="20.149999999999999" customHeight="1" x14ac:dyDescent="0.25">
      <c r="M61" s="39"/>
      <c r="N61" s="39"/>
      <c r="O61" s="39"/>
      <c r="P61" s="39"/>
      <c r="Q61" s="39"/>
      <c r="R61" s="39"/>
      <c r="S61" s="39"/>
      <c r="T61" s="39"/>
      <c r="U61" s="39"/>
      <c r="V61" s="39"/>
      <c r="W61" s="39"/>
      <c r="X61" s="39"/>
      <c r="Y61" s="39"/>
      <c r="Z61" s="39"/>
      <c r="AA61" s="39"/>
      <c r="AB61" s="39"/>
    </row>
    <row r="62" spans="13:28" ht="20.149999999999999" customHeight="1" x14ac:dyDescent="0.25">
      <c r="M62" s="39"/>
      <c r="N62" s="39"/>
      <c r="O62" s="39"/>
      <c r="P62" s="39"/>
      <c r="Q62" s="39"/>
      <c r="R62" s="39"/>
      <c r="S62" s="39"/>
      <c r="T62" s="39"/>
      <c r="U62" s="39"/>
      <c r="V62" s="39"/>
      <c r="W62" s="39"/>
      <c r="X62" s="39"/>
      <c r="Y62" s="39"/>
      <c r="Z62" s="39"/>
      <c r="AA62" s="39"/>
      <c r="AB62" s="39"/>
    </row>
    <row r="63" spans="13:28" ht="20.149999999999999" customHeight="1" x14ac:dyDescent="0.25">
      <c r="M63" s="39"/>
      <c r="N63" s="39"/>
      <c r="O63" s="39"/>
      <c r="P63" s="39"/>
      <c r="Q63" s="39"/>
      <c r="R63" s="39"/>
      <c r="S63" s="39"/>
      <c r="T63" s="39"/>
      <c r="U63" s="39"/>
      <c r="V63" s="39"/>
      <c r="W63" s="39"/>
      <c r="X63" s="39"/>
      <c r="Y63" s="39"/>
      <c r="Z63" s="39"/>
      <c r="AA63" s="39"/>
      <c r="AB63" s="39"/>
    </row>
    <row r="64" spans="13:28" ht="20.149999999999999" customHeight="1" x14ac:dyDescent="0.25">
      <c r="M64" s="39"/>
      <c r="N64" s="39"/>
      <c r="O64" s="39"/>
      <c r="P64" s="39"/>
      <c r="Q64" s="39"/>
      <c r="R64" s="39"/>
      <c r="S64" s="39"/>
      <c r="T64" s="39"/>
      <c r="U64" s="39"/>
      <c r="V64" s="39"/>
      <c r="W64" s="39"/>
      <c r="X64" s="39"/>
      <c r="Y64" s="39"/>
      <c r="Z64" s="39"/>
      <c r="AA64" s="39"/>
      <c r="AB64" s="39"/>
    </row>
    <row r="65" spans="13:28" ht="20.149999999999999" customHeight="1" x14ac:dyDescent="0.25">
      <c r="M65" s="39"/>
      <c r="N65" s="39"/>
      <c r="O65" s="39"/>
      <c r="P65" s="39"/>
      <c r="Q65" s="39"/>
      <c r="R65" s="39"/>
      <c r="S65" s="39"/>
      <c r="T65" s="39"/>
      <c r="U65" s="39"/>
      <c r="V65" s="39"/>
      <c r="W65" s="39"/>
      <c r="X65" s="39"/>
      <c r="Y65" s="39"/>
      <c r="Z65" s="39"/>
      <c r="AA65" s="39"/>
      <c r="AB65" s="39"/>
    </row>
    <row r="66" spans="13:28" ht="20.149999999999999" customHeight="1" x14ac:dyDescent="0.25">
      <c r="M66" s="39"/>
      <c r="N66" s="39"/>
      <c r="O66" s="39"/>
      <c r="P66" s="39"/>
      <c r="Q66" s="39"/>
      <c r="R66" s="39"/>
      <c r="S66" s="39"/>
      <c r="T66" s="39"/>
      <c r="U66" s="39"/>
      <c r="V66" s="39"/>
      <c r="W66" s="39"/>
      <c r="X66" s="39"/>
      <c r="Y66" s="39"/>
      <c r="Z66" s="39"/>
      <c r="AA66" s="39"/>
      <c r="AB66" s="39"/>
    </row>
    <row r="67" spans="13:28" ht="20.149999999999999" customHeight="1" x14ac:dyDescent="0.25">
      <c r="M67" s="39"/>
      <c r="N67" s="39"/>
      <c r="O67" s="39"/>
      <c r="P67" s="39"/>
      <c r="Q67" s="39"/>
      <c r="R67" s="39"/>
      <c r="S67" s="39"/>
      <c r="T67" s="39"/>
      <c r="U67" s="39"/>
      <c r="V67" s="39"/>
      <c r="W67" s="39"/>
      <c r="X67" s="39"/>
      <c r="Y67" s="39"/>
      <c r="Z67" s="39"/>
      <c r="AA67" s="39"/>
      <c r="AB67" s="39"/>
    </row>
    <row r="68" spans="13:28" ht="20.149999999999999" customHeight="1" x14ac:dyDescent="0.25">
      <c r="M68" s="39"/>
      <c r="N68" s="39"/>
      <c r="O68" s="39"/>
      <c r="P68" s="39"/>
      <c r="Q68" s="39"/>
      <c r="R68" s="39"/>
      <c r="S68" s="39"/>
      <c r="T68" s="39"/>
      <c r="U68" s="39"/>
      <c r="V68" s="39"/>
      <c r="W68" s="39"/>
      <c r="X68" s="39"/>
      <c r="Y68" s="39"/>
      <c r="Z68" s="39"/>
      <c r="AA68" s="39"/>
      <c r="AB68" s="39"/>
    </row>
    <row r="69" spans="13:28" ht="20.149999999999999" customHeight="1" x14ac:dyDescent="0.25">
      <c r="M69" s="39"/>
      <c r="N69" s="39"/>
      <c r="O69" s="39"/>
      <c r="P69" s="39"/>
      <c r="Q69" s="39"/>
      <c r="R69" s="39"/>
      <c r="S69" s="39"/>
      <c r="T69" s="39"/>
      <c r="U69" s="39"/>
      <c r="V69" s="39"/>
      <c r="W69" s="39"/>
      <c r="X69" s="39"/>
      <c r="Y69" s="39"/>
      <c r="Z69" s="39"/>
      <c r="AA69" s="39"/>
      <c r="AB69" s="39"/>
    </row>
    <row r="70" spans="13:28" ht="20.149999999999999" customHeight="1" x14ac:dyDescent="0.25">
      <c r="M70" s="39"/>
      <c r="N70" s="39"/>
      <c r="O70" s="39"/>
      <c r="P70" s="39"/>
      <c r="Q70" s="39"/>
      <c r="R70" s="39"/>
      <c r="S70" s="39"/>
      <c r="T70" s="39"/>
      <c r="U70" s="39"/>
      <c r="V70" s="39"/>
      <c r="W70" s="39"/>
      <c r="X70" s="39"/>
      <c r="Y70" s="39"/>
      <c r="Z70" s="39"/>
      <c r="AA70" s="39"/>
      <c r="AB70" s="39"/>
    </row>
    <row r="71" spans="13:28" ht="20.149999999999999" customHeight="1" x14ac:dyDescent="0.25">
      <c r="M71" s="39"/>
      <c r="N71" s="39"/>
      <c r="O71" s="39"/>
      <c r="P71" s="39"/>
      <c r="Q71" s="39"/>
      <c r="R71" s="39"/>
      <c r="S71" s="39"/>
      <c r="T71" s="39"/>
      <c r="U71" s="39"/>
      <c r="V71" s="39"/>
      <c r="W71" s="39"/>
      <c r="X71" s="39"/>
      <c r="Y71" s="39"/>
      <c r="Z71" s="39"/>
      <c r="AA71" s="39"/>
      <c r="AB71" s="39"/>
    </row>
    <row r="72" spans="13:28" ht="20.149999999999999" customHeight="1" x14ac:dyDescent="0.25">
      <c r="M72" s="39"/>
      <c r="N72" s="39"/>
      <c r="O72" s="39"/>
      <c r="P72" s="39"/>
      <c r="Q72" s="39"/>
      <c r="R72" s="39"/>
      <c r="S72" s="39"/>
      <c r="T72" s="39"/>
      <c r="U72" s="39"/>
      <c r="V72" s="39"/>
      <c r="W72" s="39"/>
      <c r="X72" s="39"/>
      <c r="Y72" s="39"/>
      <c r="Z72" s="39"/>
      <c r="AA72" s="39"/>
      <c r="AB72" s="39"/>
    </row>
    <row r="73" spans="13:28" ht="20.149999999999999" customHeight="1" x14ac:dyDescent="0.25">
      <c r="M73" s="39"/>
      <c r="N73" s="39"/>
      <c r="O73" s="39"/>
      <c r="P73" s="39"/>
      <c r="Q73" s="39"/>
      <c r="R73" s="39"/>
      <c r="S73" s="39"/>
      <c r="T73" s="39"/>
      <c r="U73" s="39"/>
      <c r="V73" s="39"/>
      <c r="W73" s="39"/>
      <c r="X73" s="39"/>
      <c r="Y73" s="39"/>
      <c r="Z73" s="39"/>
      <c r="AA73" s="39"/>
      <c r="AB73" s="39"/>
    </row>
    <row r="74" spans="13:28" ht="20.149999999999999" customHeight="1" x14ac:dyDescent="0.25"/>
    <row r="75" spans="13:28" ht="20.149999999999999" customHeight="1" x14ac:dyDescent="0.25"/>
    <row r="76" spans="13:28" ht="20.149999999999999" customHeight="1" x14ac:dyDescent="0.25"/>
    <row r="77" spans="13:28" ht="20.149999999999999" customHeight="1" x14ac:dyDescent="0.25"/>
    <row r="78" spans="13:28" ht="20.149999999999999" customHeight="1" x14ac:dyDescent="0.25"/>
    <row r="79" spans="13:28" ht="20.149999999999999" customHeight="1" x14ac:dyDescent="0.25"/>
    <row r="80" spans="13:28" ht="20.149999999999999" customHeight="1" x14ac:dyDescent="0.25"/>
    <row r="81" ht="20.149999999999999" customHeight="1" x14ac:dyDescent="0.25"/>
    <row r="82" ht="20.149999999999999" customHeight="1" x14ac:dyDescent="0.25"/>
    <row r="83" ht="20.149999999999999" customHeight="1" x14ac:dyDescent="0.25"/>
    <row r="84" ht="20.149999999999999" customHeight="1" x14ac:dyDescent="0.25"/>
    <row r="85" ht="20.149999999999999" customHeight="1" x14ac:dyDescent="0.25"/>
    <row r="86" ht="20.149999999999999" customHeight="1" x14ac:dyDescent="0.25"/>
    <row r="87" ht="20.149999999999999" customHeight="1" x14ac:dyDescent="0.25"/>
    <row r="88" ht="20.149999999999999" customHeight="1" x14ac:dyDescent="0.25"/>
    <row r="89" ht="20.149999999999999" customHeight="1" x14ac:dyDescent="0.25"/>
    <row r="90" ht="20.149999999999999" customHeight="1" x14ac:dyDescent="0.25"/>
    <row r="91" ht="20.149999999999999" customHeight="1" x14ac:dyDescent="0.25"/>
    <row r="92" ht="20.149999999999999" customHeight="1" x14ac:dyDescent="0.25"/>
    <row r="93" ht="20.149999999999999" customHeight="1" x14ac:dyDescent="0.25"/>
    <row r="94" ht="20.149999999999999" customHeight="1" x14ac:dyDescent="0.25"/>
    <row r="95" ht="20.149999999999999" customHeight="1" x14ac:dyDescent="0.25"/>
    <row r="96" ht="20.149999999999999" customHeight="1" x14ac:dyDescent="0.25"/>
    <row r="97" ht="20.149999999999999" customHeight="1" x14ac:dyDescent="0.25"/>
    <row r="98" ht="20.149999999999999" customHeight="1" x14ac:dyDescent="0.25"/>
    <row r="99" ht="20.149999999999999" customHeight="1" x14ac:dyDescent="0.25"/>
    <row r="100" ht="20.149999999999999" customHeight="1" x14ac:dyDescent="0.25"/>
    <row r="101" ht="20.149999999999999" customHeight="1" x14ac:dyDescent="0.25"/>
  </sheetData>
  <sheetProtection algorithmName="SHA-512" hashValue="xfl6AkyvvRkBINYvdw+xtZhoacjtpVqOqM86LqjpfdARG5TrllMLdMVlrH18+UlhTONHwzicVPsUOKK3AHDMIQ==" saltValue="DBG7Hg6CLNnVvKWyauL+fw==" spinCount="100000" sheet="1" selectLockedCells="1"/>
  <mergeCells count="21">
    <mergeCell ref="B3:C3"/>
    <mergeCell ref="B4:C4"/>
    <mergeCell ref="B6:C6"/>
    <mergeCell ref="B9:C9"/>
    <mergeCell ref="D9:E9"/>
    <mergeCell ref="B5:C5"/>
    <mergeCell ref="D5:E5"/>
    <mergeCell ref="B7:C7"/>
    <mergeCell ref="D7:E7"/>
    <mergeCell ref="D6:E6"/>
    <mergeCell ref="B13:B14"/>
    <mergeCell ref="C13:C14"/>
    <mergeCell ref="D13:D14"/>
    <mergeCell ref="E13:E14"/>
    <mergeCell ref="F13:F14"/>
    <mergeCell ref="J13:J14"/>
    <mergeCell ref="H13:H14"/>
    <mergeCell ref="I13:I14"/>
    <mergeCell ref="H9:I9"/>
    <mergeCell ref="G13:G14"/>
    <mergeCell ref="F9:G9"/>
  </mergeCells>
  <conditionalFormatting sqref="H11">
    <cfRule type="containsText" dxfId="209" priority="32" operator="containsText" text="Risikoermittlung notwendig">
      <formula>NOT(ISERROR(SEARCH("Risikoermittlung notwendig",H11)))</formula>
    </cfRule>
  </conditionalFormatting>
  <conditionalFormatting sqref="C12">
    <cfRule type="containsText" dxfId="208" priority="28" operator="containsText" text="fehlerhafte Eingabe">
      <formula>NOT(ISERROR(SEARCH("fehlerhafte Eingabe",C12)))</formula>
    </cfRule>
    <cfRule type="containsText" dxfId="207" priority="29" operator="containsText" text="unvollständige Eingabe">
      <formula>NOT(ISERROR(SEARCH("unvollständige Eingabe",C12)))</formula>
    </cfRule>
    <cfRule type="containsText" dxfId="206" priority="31" operator="containsText" text="nicht">
      <formula>NOT(ISERROR(SEARCH("nicht",C12)))</formula>
    </cfRule>
  </conditionalFormatting>
  <conditionalFormatting sqref="H11">
    <cfRule type="containsText" dxfId="205" priority="30" operator="containsText" text="untersteht mit diesen Szenarien der StFV nicht">
      <formula>NOT(ISERROR(SEARCH("untersteht mit diesen Szenarien der StFV nicht",H11)))</formula>
    </cfRule>
  </conditionalFormatting>
  <conditionalFormatting sqref="H11">
    <cfRule type="containsText" dxfId="204" priority="27" operator="containsText" text="kein HAS">
      <formula>NOT(ISERROR(SEARCH("kein HAS",H11)))</formula>
    </cfRule>
  </conditionalFormatting>
  <conditionalFormatting sqref="B11:C11">
    <cfRule type="containsText" dxfId="203" priority="21" operator="containsText" text="kein">
      <formula>NOT(ISERROR(SEARCH("kein",B11)))</formula>
    </cfRule>
    <cfRule type="containsText" dxfId="202" priority="22" operator="containsText" text="HAS">
      <formula>NOT(ISERROR(SEARCH("HAS",B11)))</formula>
    </cfRule>
    <cfRule type="containsText" dxfId="201" priority="26" operator="containsText" text="kein">
      <formula>NOT(ISERROR(SEARCH("kein",B11)))</formula>
    </cfRule>
  </conditionalFormatting>
  <conditionalFormatting sqref="H11:I11">
    <cfRule type="containsText" dxfId="200" priority="19" operator="containsText" text="keine">
      <formula>NOT(ISERROR(SEARCH("keine",H11)))</formula>
    </cfRule>
    <cfRule type="containsText" dxfId="199" priority="24" operator="containsText" text="Eingaben">
      <formula>NOT(ISERROR(SEARCH("Eingaben",H11)))</formula>
    </cfRule>
    <cfRule type="containsText" dxfId="198" priority="25" operator="containsText" text="Mengenschwelle">
      <formula>NOT(ISERROR(SEARCH("Mengenschwelle",H11)))</formula>
    </cfRule>
  </conditionalFormatting>
  <conditionalFormatting sqref="E4 F9 E8">
    <cfRule type="containsText" dxfId="197" priority="18" operator="containsText" text="falsch">
      <formula>NOT(ISERROR(SEARCH("falsch",E4)))</formula>
    </cfRule>
    <cfRule type="containsText" dxfId="196" priority="23" operator="containsText" text="Mit">
      <formula>NOT(ISERROR(SEARCH("Mit",E4)))</formula>
    </cfRule>
  </conditionalFormatting>
  <conditionalFormatting sqref="D3 D8">
    <cfRule type="containsText" dxfId="195" priority="20" operator="containsText" text="nur">
      <formula>NOT(ISERROR(SEARCH("nur",D3)))</formula>
    </cfRule>
  </conditionalFormatting>
  <conditionalFormatting sqref="E4:G4 G3 H9 G5:G6 F9 E8:F8 F6">
    <cfRule type="containsText" dxfId="194" priority="17" operator="containsText" text="Ø">
      <formula>NOT(ISERROR(SEARCH("Ø",E3)))</formula>
    </cfRule>
  </conditionalFormatting>
  <conditionalFormatting sqref="H10">
    <cfRule type="containsText" dxfId="193" priority="9" operator="containsText" text="Risikoermittlung notwendig">
      <formula>NOT(ISERROR(SEARCH("Risikoermittlung notwendig",H10)))</formula>
    </cfRule>
  </conditionalFormatting>
  <conditionalFormatting sqref="H10">
    <cfRule type="containsText" dxfId="192" priority="8" operator="containsText" text="untersteht mit diesen Szenarien der StFV nicht">
      <formula>NOT(ISERROR(SEARCH("untersteht mit diesen Szenarien der StFV nicht",H10)))</formula>
    </cfRule>
  </conditionalFormatting>
  <conditionalFormatting sqref="H10">
    <cfRule type="containsText" dxfId="191" priority="7" operator="containsText" text="kein HAS">
      <formula>NOT(ISERROR(SEARCH("kein HAS",H10)))</formula>
    </cfRule>
  </conditionalFormatting>
  <conditionalFormatting sqref="B10:C10">
    <cfRule type="containsText" dxfId="190" priority="2" operator="containsText" text="kein">
      <formula>NOT(ISERROR(SEARCH("kein",B10)))</formula>
    </cfRule>
    <cfRule type="containsText" dxfId="189" priority="3" operator="containsText" text="HAS">
      <formula>NOT(ISERROR(SEARCH("HAS",B10)))</formula>
    </cfRule>
    <cfRule type="containsText" dxfId="188" priority="6" operator="containsText" text="kein">
      <formula>NOT(ISERROR(SEARCH("kein",B10)))</formula>
    </cfRule>
  </conditionalFormatting>
  <conditionalFormatting sqref="H10:I10">
    <cfRule type="containsText" dxfId="187" priority="1" operator="containsText" text="keine">
      <formula>NOT(ISERROR(SEARCH("keine",H10)))</formula>
    </cfRule>
    <cfRule type="containsText" dxfId="186" priority="4" operator="containsText" text="Eingaben">
      <formula>NOT(ISERROR(SEARCH("Eingaben",H10)))</formula>
    </cfRule>
    <cfRule type="containsText" dxfId="185" priority="5" operator="containsText" text="Mengenschwelle">
      <formula>NOT(ISERROR(SEARCH("Mengenschwelle",H10)))</formula>
    </cfRule>
  </conditionalFormatting>
  <pageMargins left="0.7" right="0.7" top="0.78740157499999996" bottom="0.78740157499999996" header="0.3" footer="0.3"/>
  <pageSetup paperSize="9" orientation="landscape" horizontalDpi="300" r:id="rId1"/>
  <headerFooter>
    <oddHeader xml:space="preserve">&amp;L&amp;8&amp;O&amp;G
</oddHeader>
  </headerFooter>
  <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BCDA3B0-250A-4FE9-B0CC-088A9EE3D465}">
          <x14:formula1>
            <xm:f>Definitionen!$A$38:$A$45</xm:f>
          </x14:formula1>
          <xm:sqref>L15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CC4D7-9099-4508-9C28-F402A0158C23}">
  <sheetPr codeName="Tabelle7">
    <tabColor theme="5" tint="0.39997558519241921"/>
  </sheetPr>
  <dimension ref="A1:AC101"/>
  <sheetViews>
    <sheetView showGridLines="0" zoomScale="70" zoomScaleNormal="70" workbookViewId="0">
      <selection activeCell="E18" sqref="E18"/>
    </sheetView>
  </sheetViews>
  <sheetFormatPr baseColWidth="10" defaultColWidth="11" defaultRowHeight="11.5" x14ac:dyDescent="0.25"/>
  <cols>
    <col min="1" max="1" width="1.58203125" style="10" customWidth="1"/>
    <col min="2" max="2" width="11.58203125" style="10" customWidth="1"/>
    <col min="3" max="3" width="15.58203125" style="10" customWidth="1"/>
    <col min="4" max="10" width="12.08203125" style="10" customWidth="1"/>
    <col min="11" max="11" width="1.58203125" style="39" customWidth="1"/>
    <col min="12" max="12" width="1.58203125" style="39" hidden="1" customWidth="1"/>
    <col min="13" max="13" width="14.08203125" style="16" hidden="1" customWidth="1"/>
    <col min="14" max="14" width="11" style="10" hidden="1" customWidth="1"/>
    <col min="15" max="15" width="11.33203125" style="10" hidden="1" customWidth="1"/>
    <col min="16" max="16" width="14.33203125" style="10" hidden="1" customWidth="1"/>
    <col min="17" max="18" width="11.33203125" style="10" hidden="1" customWidth="1"/>
    <col min="19" max="29" width="11" style="10" hidden="1" customWidth="1"/>
    <col min="30" max="31" width="0" style="10" hidden="1" customWidth="1"/>
    <col min="32" max="16384" width="11" style="10"/>
  </cols>
  <sheetData>
    <row r="1" spans="1:29" ht="20.149999999999999" customHeight="1" x14ac:dyDescent="0.35">
      <c r="A1" s="65"/>
      <c r="B1" s="83" t="s">
        <v>222</v>
      </c>
      <c r="C1" s="84"/>
      <c r="D1" s="84"/>
      <c r="E1" s="84"/>
      <c r="F1" s="84"/>
      <c r="G1" s="84"/>
      <c r="H1" s="85"/>
      <c r="I1" s="84"/>
      <c r="J1" s="85"/>
      <c r="K1" s="97"/>
      <c r="L1" s="97"/>
      <c r="M1" s="10"/>
      <c r="N1" s="17" t="s">
        <v>21</v>
      </c>
      <c r="O1" s="18"/>
      <c r="R1" s="19" t="s">
        <v>20</v>
      </c>
      <c r="S1" s="20" t="s">
        <v>30</v>
      </c>
      <c r="T1" s="21"/>
      <c r="U1" s="15" t="s">
        <v>37</v>
      </c>
      <c r="V1" s="22"/>
      <c r="W1" s="22"/>
      <c r="X1" s="22"/>
      <c r="Y1" s="22"/>
      <c r="Z1" s="22"/>
      <c r="AA1" s="22"/>
      <c r="AB1" s="22"/>
      <c r="AC1" s="23"/>
    </row>
    <row r="2" spans="1:29" ht="20.149999999999999" customHeight="1" x14ac:dyDescent="0.3">
      <c r="A2" s="65"/>
      <c r="B2" s="79"/>
      <c r="C2" s="82"/>
      <c r="D2" s="80"/>
      <c r="E2" s="82"/>
      <c r="F2" s="82"/>
      <c r="G2" s="82"/>
      <c r="H2" s="81"/>
      <c r="K2" s="97"/>
      <c r="L2" s="97"/>
      <c r="M2" s="25" t="s">
        <v>22</v>
      </c>
      <c r="N2" s="26" t="s">
        <v>23</v>
      </c>
      <c r="O2" s="26" t="s">
        <v>24</v>
      </c>
      <c r="P2" s="26" t="s">
        <v>25</v>
      </c>
      <c r="Q2" s="27" t="s">
        <v>26</v>
      </c>
      <c r="R2" s="28" t="s">
        <v>45</v>
      </c>
      <c r="S2" s="28" t="s">
        <v>46</v>
      </c>
      <c r="T2" s="28" t="s">
        <v>47</v>
      </c>
      <c r="U2" s="29" t="s">
        <v>48</v>
      </c>
      <c r="V2" s="29" t="s">
        <v>49</v>
      </c>
      <c r="W2" s="29" t="s">
        <v>50</v>
      </c>
      <c r="X2" s="29" t="s">
        <v>51</v>
      </c>
      <c r="Y2" s="29" t="s">
        <v>52</v>
      </c>
      <c r="Z2" s="29" t="s">
        <v>53</v>
      </c>
      <c r="AA2" s="29" t="s">
        <v>54</v>
      </c>
      <c r="AB2" s="29" t="s">
        <v>55</v>
      </c>
      <c r="AC2" s="30" t="s">
        <v>56</v>
      </c>
    </row>
    <row r="3" spans="1:29" ht="20.149999999999999" customHeight="1" x14ac:dyDescent="0.3">
      <c r="A3" s="66"/>
      <c r="B3" s="253" t="s">
        <v>128</v>
      </c>
      <c r="C3" s="253"/>
      <c r="D3" s="111" t="str">
        <f>IF(ISBLANK(Übersicht!B13),"",Übersicht!B13)</f>
        <v/>
      </c>
      <c r="E3" s="108"/>
      <c r="F3" s="82"/>
      <c r="K3" s="98"/>
      <c r="L3" s="98"/>
      <c r="M3" s="31" t="s">
        <v>57</v>
      </c>
      <c r="N3" s="32" t="e">
        <f>S3*POWER(LN($D$4),2)+T3*LN($D$4)+R3</f>
        <v>#VALUE!</v>
      </c>
      <c r="O3" s="33" t="e">
        <f>V3*POWER(LN($D$4),2)+W3*LN($D$4)+U3</f>
        <v>#VALUE!</v>
      </c>
      <c r="P3" s="33" t="e">
        <f>Y3*POWER(LN($D$4),2)+Z3*LN($D$4)+X3</f>
        <v>#VALUE!</v>
      </c>
      <c r="Q3" s="34" t="e">
        <f>AB3*POWER(LN($D$4),2)+AC3*LN($D$4)+AA3</f>
        <v>#VALUE!</v>
      </c>
      <c r="R3" s="35">
        <f>'EXP01'!R3</f>
        <v>93.092623071601921</v>
      </c>
      <c r="S3" s="35">
        <f>'EXP01'!S3</f>
        <v>3.3178046339530836</v>
      </c>
      <c r="T3" s="35">
        <f>'EXP01'!T3</f>
        <v>-22.985471120161503</v>
      </c>
      <c r="U3" s="35">
        <f>'EXP01'!U3</f>
        <v>200.43800619874659</v>
      </c>
      <c r="V3" s="35">
        <f>'EXP01'!V3</f>
        <v>5.1258208404392382</v>
      </c>
      <c r="W3" s="35">
        <f>'EXP01'!W3</f>
        <v>-45.407360250581817</v>
      </c>
      <c r="X3" s="35">
        <f>'EXP01'!X3</f>
        <v>205.32570449326826</v>
      </c>
      <c r="Y3" s="35">
        <f>'EXP01'!Y3</f>
        <v>5.458803410422286</v>
      </c>
      <c r="Z3" s="35">
        <f>'EXP01'!Z3</f>
        <v>-39.102801900059738</v>
      </c>
      <c r="AA3" s="35">
        <f>'EXP01'!AA3</f>
        <v>386.22752410859965</v>
      </c>
      <c r="AB3" s="35">
        <f>'EXP01'!AB3</f>
        <v>8.1664767385484698</v>
      </c>
      <c r="AC3" s="35">
        <f>'EXP01'!AC3</f>
        <v>-71.317356579469404</v>
      </c>
    </row>
    <row r="4" spans="1:29" ht="20.149999999999999" customHeight="1" x14ac:dyDescent="0.3">
      <c r="A4" s="66"/>
      <c r="B4" s="253" t="s">
        <v>129</v>
      </c>
      <c r="C4" s="253"/>
      <c r="D4" s="110" t="str">
        <f>IFERROR(MAX(VLOOKUP($D$3,Übersicht!$B$12:$K$19,2),500),"")</f>
        <v/>
      </c>
      <c r="E4" s="109" t="s">
        <v>130</v>
      </c>
      <c r="F4" s="68"/>
      <c r="G4" s="68"/>
      <c r="H4" s="66"/>
      <c r="K4" s="98"/>
      <c r="L4" s="98"/>
      <c r="M4" s="31" t="s">
        <v>59</v>
      </c>
      <c r="N4" s="32" t="e">
        <f t="shared" ref="N4:N6" si="0">S4*POWER(LN($D$4),2)+T4*LN($D$4)+R4</f>
        <v>#VALUE!</v>
      </c>
      <c r="O4" s="33" t="e">
        <f t="shared" ref="O4:O6" si="1">V4*POWER(LN($D$4),2)+W4*LN($D$4)+U4</f>
        <v>#VALUE!</v>
      </c>
      <c r="P4" s="33" t="e">
        <f t="shared" ref="P4:P6" si="2">Y4*POWER(LN($D$4),2)+Z4*LN($D$4)+X4</f>
        <v>#VALUE!</v>
      </c>
      <c r="Q4" s="34" t="e">
        <f t="shared" ref="Q4:Q6" si="3">AB4*POWER(LN($D$4),2)+AC4*LN($D$4)+AA4</f>
        <v>#VALUE!</v>
      </c>
      <c r="R4" s="35">
        <f>'EXP01'!R4</f>
        <v>90.974564764608729</v>
      </c>
      <c r="S4" s="35">
        <f>'EXP01'!S4</f>
        <v>2.9130641412008949</v>
      </c>
      <c r="T4" s="35">
        <f>'EXP01'!T4</f>
        <v>-25.967335887389034</v>
      </c>
      <c r="U4" s="35">
        <f>'EXP01'!U4</f>
        <v>261.44678796317339</v>
      </c>
      <c r="V4" s="35">
        <f>'EXP01'!V4</f>
        <v>5.5497882125883731</v>
      </c>
      <c r="W4" s="35">
        <f>'EXP01'!W4</f>
        <v>-65.467922637646453</v>
      </c>
      <c r="X4" s="35">
        <f>'EXP01'!X4</f>
        <v>442.70282371959411</v>
      </c>
      <c r="Y4" s="35">
        <f>'EXP01'!Y4</f>
        <v>8.4141942134180603</v>
      </c>
      <c r="Z4" s="35">
        <f>'EXP01'!Z4</f>
        <v>-105.45560206368739</v>
      </c>
      <c r="AA4" s="35">
        <f>'EXP01'!AA4</f>
        <v>681.05169018891206</v>
      </c>
      <c r="AB4" s="35">
        <f>'EXP01'!AB4</f>
        <v>12.258812918967873</v>
      </c>
      <c r="AC4" s="35">
        <f>'EXP01'!AC4</f>
        <v>-158.39814806837435</v>
      </c>
    </row>
    <row r="5" spans="1:29" ht="20.149999999999999" customHeight="1" x14ac:dyDescent="0.3">
      <c r="A5" s="66"/>
      <c r="B5" s="253" t="s">
        <v>137</v>
      </c>
      <c r="C5" s="253"/>
      <c r="D5" s="254" t="str">
        <f>IFERROR(VLOOKUP(D3,Übersicht!$B$12:$K$19,8),"")</f>
        <v/>
      </c>
      <c r="E5" s="255"/>
      <c r="F5" s="87"/>
      <c r="G5" s="68"/>
      <c r="H5" s="66"/>
      <c r="K5" s="98"/>
      <c r="L5" s="98"/>
      <c r="M5" s="31" t="s">
        <v>61</v>
      </c>
      <c r="N5" s="32" t="e">
        <f t="shared" si="0"/>
        <v>#VALUE!</v>
      </c>
      <c r="O5" s="33" t="e">
        <f t="shared" si="1"/>
        <v>#VALUE!</v>
      </c>
      <c r="P5" s="33" t="e">
        <f t="shared" si="2"/>
        <v>#VALUE!</v>
      </c>
      <c r="Q5" s="34" t="e">
        <f t="shared" si="3"/>
        <v>#VALUE!</v>
      </c>
      <c r="R5" s="35">
        <f>'EXP01'!R5</f>
        <v>53.274375558798241</v>
      </c>
      <c r="S5" s="35">
        <f>'EXP01'!S5</f>
        <v>1.4294790483646878</v>
      </c>
      <c r="T5" s="35">
        <f>'EXP01'!T5</f>
        <v>-15.566588460846209</v>
      </c>
      <c r="U5" s="35">
        <f>'EXP01'!U5</f>
        <v>74.628728192270202</v>
      </c>
      <c r="V5" s="35">
        <f>'EXP01'!V5</f>
        <v>2.0015850751550515</v>
      </c>
      <c r="W5" s="35">
        <f>'EXP01'!W5</f>
        <v>-21.80071236841491</v>
      </c>
      <c r="X5" s="35">
        <f>'EXP01'!X5</f>
        <v>104.40778293687295</v>
      </c>
      <c r="Y5" s="35">
        <f>'EXP01'!Y5</f>
        <v>2.8010505103724763</v>
      </c>
      <c r="Z5" s="35">
        <f>'EXP01'!Z5</f>
        <v>-30.502369533406675</v>
      </c>
      <c r="AA5" s="35">
        <f>'EXP01'!AA5</f>
        <v>137.46029735705258</v>
      </c>
      <c r="AB5" s="35">
        <f>'EXP01'!AB5</f>
        <v>3.6862496555875599</v>
      </c>
      <c r="AC5" s="35">
        <f>'EXP01'!AC5</f>
        <v>-40.151494056245355</v>
      </c>
    </row>
    <row r="6" spans="1:29" ht="20.149999999999999" customHeight="1" x14ac:dyDescent="0.3">
      <c r="A6" s="66"/>
      <c r="B6" s="253" t="s">
        <v>131</v>
      </c>
      <c r="C6" s="253"/>
      <c r="D6" s="254" t="str">
        <f>IFERROR(VLOOKUP(D3,Übersicht!$B$12:$K$19,9),"")</f>
        <v/>
      </c>
      <c r="E6" s="255"/>
      <c r="F6" s="68"/>
      <c r="G6" s="68"/>
      <c r="H6" s="66"/>
      <c r="K6" s="98"/>
      <c r="L6" s="98"/>
      <c r="M6" s="31" t="s">
        <v>62</v>
      </c>
      <c r="N6" s="32" t="e">
        <f t="shared" si="0"/>
        <v>#VALUE!</v>
      </c>
      <c r="O6" s="33" t="e">
        <f t="shared" si="1"/>
        <v>#VALUE!</v>
      </c>
      <c r="P6" s="33" t="e">
        <f t="shared" si="2"/>
        <v>#VALUE!</v>
      </c>
      <c r="Q6" s="34" t="e">
        <f t="shared" si="3"/>
        <v>#VALUE!</v>
      </c>
      <c r="R6" s="35">
        <f>'EXP01'!R6</f>
        <v>41.208768361257029</v>
      </c>
      <c r="S6" s="35">
        <f>'EXP01'!S6</f>
        <v>1.1069394659024079</v>
      </c>
      <c r="T6" s="35">
        <f>'EXP01'!T6</f>
        <v>-12.048776328468888</v>
      </c>
      <c r="U6" s="35">
        <f>'EXP01'!U6</f>
        <v>57.802443826240825</v>
      </c>
      <c r="V6" s="35">
        <f>'EXP01'!V6</f>
        <v>1.5503155184435526</v>
      </c>
      <c r="W6" s="35">
        <f>'EXP01'!W6</f>
        <v>-16.885179415386492</v>
      </c>
      <c r="X6" s="35">
        <f>'EXP01'!X6</f>
        <v>80.951654466519713</v>
      </c>
      <c r="Y6" s="35">
        <f>'EXP01'!Y6</f>
        <v>2.1705591033859024</v>
      </c>
      <c r="Z6" s="35">
        <f>'EXP01'!Z6</f>
        <v>-23.643530732771598</v>
      </c>
      <c r="AA6" s="35">
        <f>'EXP01'!AA6</f>
        <v>106.48503775764438</v>
      </c>
      <c r="AB6" s="35">
        <f>'EXP01'!AB6</f>
        <v>2.8553145171188778</v>
      </c>
      <c r="AC6" s="35">
        <f>'EXP01'!AC6</f>
        <v>-31.101556106766157</v>
      </c>
    </row>
    <row r="7" spans="1:29" ht="20.149999999999999" customHeight="1" x14ac:dyDescent="0.3">
      <c r="A7" s="66"/>
      <c r="B7" s="253" t="s">
        <v>141</v>
      </c>
      <c r="C7" s="253"/>
      <c r="D7" s="254" t="str">
        <f>IFERROR(VLOOKUP($D$3,Übersicht!$B$12:$K$19,10),"")</f>
        <v/>
      </c>
      <c r="E7" s="255"/>
      <c r="F7" s="166" t="s">
        <v>215</v>
      </c>
      <c r="G7" s="167" t="str">
        <f>IF(D7="","",IF($D$7=Definitionen!$B$35,7/8,IF($D$7=Definitionen!$B$36,1/8,1))*360)</f>
        <v/>
      </c>
      <c r="H7" s="66"/>
      <c r="K7" s="98"/>
      <c r="L7" s="98"/>
      <c r="M7" s="31" t="s">
        <v>63</v>
      </c>
      <c r="N7" s="32" t="e">
        <f>S7*LN($D$4)+R7</f>
        <v>#VALUE!</v>
      </c>
      <c r="O7" s="33" t="e">
        <f>V7*LN($D$4)+U7</f>
        <v>#VALUE!</v>
      </c>
      <c r="P7" s="33" t="e">
        <f>Y7*LN($D$4)+X7</f>
        <v>#VALUE!</v>
      </c>
      <c r="Q7" s="34" t="e">
        <f>AB7*LN($D$4)+AA7</f>
        <v>#VALUE!</v>
      </c>
      <c r="R7" s="35">
        <f>'EXP01'!R7</f>
        <v>-151.40202310110195</v>
      </c>
      <c r="S7" s="35">
        <f>'EXP01'!S7</f>
        <v>46.460113184197361</v>
      </c>
      <c r="T7" s="35" t="e">
        <f>'EXP01'!T7</f>
        <v>#N/A</v>
      </c>
      <c r="U7" s="35">
        <f>'EXP01'!U7</f>
        <v>-189.18113980262018</v>
      </c>
      <c r="V7" s="35">
        <f>'EXP01'!V7</f>
        <v>62.146785274269789</v>
      </c>
      <c r="W7" s="35" t="e">
        <f>'EXP01'!W7</f>
        <v>#N/A</v>
      </c>
      <c r="X7" s="35">
        <f>'EXP01'!X7</f>
        <v>-204.79789583430832</v>
      </c>
      <c r="Y7" s="35">
        <f>'EXP01'!Y7</f>
        <v>81.694948964832619</v>
      </c>
      <c r="Z7" s="35" t="e">
        <f>'EXP01'!Z7</f>
        <v>#N/A</v>
      </c>
      <c r="AA7" s="35">
        <f>'EXP01'!AA7</f>
        <v>-166.35065360232457</v>
      </c>
      <c r="AB7" s="35">
        <f>'EXP01'!AB7</f>
        <v>99.695625585028253</v>
      </c>
      <c r="AC7" s="35" t="e">
        <f>'EXP01'!AC7</f>
        <v>#N/A</v>
      </c>
    </row>
    <row r="8" spans="1:29" ht="20.149999999999999" customHeight="1" x14ac:dyDescent="0.3">
      <c r="A8" s="66"/>
      <c r="B8" s="69"/>
      <c r="C8" s="69"/>
      <c r="D8" s="70"/>
      <c r="E8" s="68"/>
      <c r="F8" s="68"/>
      <c r="K8" s="98"/>
      <c r="L8" s="98"/>
      <c r="M8" s="31" t="s">
        <v>64</v>
      </c>
      <c r="N8" s="32" t="e">
        <f>S8*LN($D$4)+R8</f>
        <v>#VALUE!</v>
      </c>
      <c r="O8" s="33" t="e">
        <f>V8*LN($D$4)+U8</f>
        <v>#VALUE!</v>
      </c>
      <c r="P8" s="33" t="e">
        <f>Y8*LN($D$4)+X8</f>
        <v>#VALUE!</v>
      </c>
      <c r="Q8" s="34" t="e">
        <f>AB8*LN($D$4)+AA8</f>
        <v>#VALUE!</v>
      </c>
      <c r="R8" s="35">
        <f>'EXP01'!R8</f>
        <v>-124.56935300032369</v>
      </c>
      <c r="S8" s="35">
        <f>'EXP01'!S8</f>
        <v>33.225222384204876</v>
      </c>
      <c r="T8" s="35" t="e">
        <f>'EXP01'!T8</f>
        <v>#N/A</v>
      </c>
      <c r="U8" s="35">
        <f>'EXP01'!U8</f>
        <v>-166.85996540765368</v>
      </c>
      <c r="V8" s="35">
        <f>'EXP01'!V8</f>
        <v>48.693698186179915</v>
      </c>
      <c r="W8" s="35" t="e">
        <f>'EXP01'!W8</f>
        <v>#N/A</v>
      </c>
      <c r="X8" s="35">
        <f>'EXP01'!X8</f>
        <v>-234.98108900088144</v>
      </c>
      <c r="Y8" s="35">
        <f>'EXP01'!Y8</f>
        <v>75.73012140801751</v>
      </c>
      <c r="Z8" s="35" t="e">
        <f>'EXP01'!Z8</f>
        <v>#N/A</v>
      </c>
      <c r="AA8" s="35">
        <f>'EXP01'!AA8</f>
        <v>-268.63702951267777</v>
      </c>
      <c r="AB8" s="35">
        <f>'EXP01'!AB8</f>
        <v>100.87011470725513</v>
      </c>
      <c r="AC8" s="35" t="e">
        <f>'EXP01'!AC8</f>
        <v>#N/A</v>
      </c>
    </row>
    <row r="9" spans="1:29" ht="20.149999999999999" customHeight="1" x14ac:dyDescent="0.3">
      <c r="A9" s="66"/>
      <c r="B9" s="233" t="s">
        <v>96</v>
      </c>
      <c r="C9" s="234"/>
      <c r="D9" s="235" t="s">
        <v>97</v>
      </c>
      <c r="E9" s="236"/>
      <c r="F9" s="237" t="s">
        <v>102</v>
      </c>
      <c r="G9" s="238"/>
      <c r="H9" s="239" t="s">
        <v>103</v>
      </c>
      <c r="I9" s="240"/>
      <c r="K9" s="98"/>
      <c r="L9" s="98"/>
      <c r="M9" s="31" t="s">
        <v>65</v>
      </c>
      <c r="N9" s="32" t="e">
        <f t="shared" ref="N9" si="4">S9*POWER(LN($D$4),2)+T9*LN($D$4)+R9</f>
        <v>#VALUE!</v>
      </c>
      <c r="O9" s="33" t="e">
        <f t="shared" ref="O9" si="5">V9*POWER(LN($D$4),2)+W9*LN($D$4)+U9</f>
        <v>#VALUE!</v>
      </c>
      <c r="P9" s="33" t="e">
        <f t="shared" ref="P9" si="6">Y9*POWER(LN($D$4),2)+Z9*LN($D$4)+X9</f>
        <v>#VALUE!</v>
      </c>
      <c r="Q9" s="34" t="e">
        <f t="shared" ref="Q9" si="7">AB9*POWER(LN($D$4),2)+AC9*LN($D$4)+AA9</f>
        <v>#VALUE!</v>
      </c>
      <c r="R9" s="35">
        <f>'EXP01'!R9</f>
        <v>310.5119617687792</v>
      </c>
      <c r="S9" s="35">
        <f>'EXP01'!S9</f>
        <v>7.7421387881730945</v>
      </c>
      <c r="T9" s="35">
        <f>'EXP01'!T9</f>
        <v>-95.267595022870779</v>
      </c>
      <c r="U9" s="35">
        <f>'EXP01'!U9</f>
        <v>365.5962267410319</v>
      </c>
      <c r="V9" s="35">
        <f>'EXP01'!V9</f>
        <v>9.4193468422165996</v>
      </c>
      <c r="W9" s="35">
        <f>'EXP01'!W9</f>
        <v>-111.27046096687278</v>
      </c>
      <c r="X9" s="35">
        <f>'EXP01'!X9</f>
        <v>463.48590755925341</v>
      </c>
      <c r="Y9" s="35">
        <f>'EXP01'!Y9</f>
        <v>12.170544779944855</v>
      </c>
      <c r="Z9" s="35">
        <f>'EXP01'!Z9</f>
        <v>-138.81738849065061</v>
      </c>
      <c r="AA9" s="35">
        <f>'EXP01'!AA9</f>
        <v>595.85532917946375</v>
      </c>
      <c r="AB9" s="35">
        <f>'EXP01'!AB9</f>
        <v>15.890693693746071</v>
      </c>
      <c r="AC9" s="35">
        <f>'EXP01'!AC9</f>
        <v>-176.06684792892779</v>
      </c>
    </row>
    <row r="10" spans="1:29" ht="20.149999999999999" customHeight="1" x14ac:dyDescent="0.3">
      <c r="A10" s="66"/>
      <c r="B10" s="74"/>
      <c r="C10" s="73"/>
      <c r="D10" s="72"/>
      <c r="E10" s="73"/>
      <c r="F10" s="68"/>
      <c r="G10" s="71"/>
      <c r="H10" s="71"/>
      <c r="I10" s="71"/>
      <c r="J10" s="66"/>
      <c r="K10" s="98"/>
      <c r="L10" s="98"/>
      <c r="M10" s="31" t="s">
        <v>66</v>
      </c>
      <c r="N10" s="32" t="e">
        <f>S10*POWER(LN($D$4),2)+T10*LN($D$4)+R10</f>
        <v>#VALUE!</v>
      </c>
      <c r="O10" s="33" t="e">
        <f>V10*POWER(LN($D$4),2)+W10*LN($D$4)+U10</f>
        <v>#VALUE!</v>
      </c>
      <c r="P10" s="33" t="e">
        <f>Y10*POWER(LN($D$4),2)+Z10*LN($D$4)+X10</f>
        <v>#VALUE!</v>
      </c>
      <c r="Q10" s="34" t="e">
        <f>AB10*POWER(LN($D$4),2)+AC10*LN($D$4)+AA10</f>
        <v>#VALUE!</v>
      </c>
      <c r="R10" s="35">
        <f>'EXP01'!R10</f>
        <v>137.25772756842207</v>
      </c>
      <c r="S10" s="35">
        <f>'EXP01'!S10</f>
        <v>3.6721147885042003</v>
      </c>
      <c r="T10" s="35">
        <f>'EXP01'!T10</f>
        <v>-40.123870462017067</v>
      </c>
      <c r="U10" s="35">
        <f>'EXP01'!U10</f>
        <v>187.85617227647438</v>
      </c>
      <c r="V10" s="35">
        <f>'EXP01'!V10</f>
        <v>5.011589702266928</v>
      </c>
      <c r="W10" s="35">
        <f>'EXP01'!W10</f>
        <v>-55.014968797116502</v>
      </c>
      <c r="X10" s="35">
        <f>'EXP01'!X10</f>
        <v>280.66946738278932</v>
      </c>
      <c r="Y10" s="35">
        <f>'EXP01'!Y10</f>
        <v>7.374268893946347</v>
      </c>
      <c r="Z10" s="35">
        <f>'EXP01'!Z10</f>
        <v>-82.120376270234686</v>
      </c>
      <c r="AA10" s="35">
        <f>'EXP01'!AA10</f>
        <v>433.3356809484942</v>
      </c>
      <c r="AB10" s="35">
        <f>'EXP01'!AB10</f>
        <v>11.272547477545196</v>
      </c>
      <c r="AC10" s="35">
        <f>'EXP01'!AC10</f>
        <v>-127.24672341045219</v>
      </c>
    </row>
    <row r="11" spans="1:29" ht="20.149999999999999" customHeight="1" x14ac:dyDescent="0.3">
      <c r="A11" s="66"/>
      <c r="B11" s="74"/>
      <c r="C11" s="73"/>
      <c r="D11" s="72"/>
      <c r="E11" s="73"/>
      <c r="F11" s="68"/>
      <c r="G11" s="71"/>
      <c r="H11" s="71"/>
      <c r="I11" s="71"/>
      <c r="J11" s="66"/>
      <c r="K11" s="98"/>
      <c r="L11" s="98"/>
      <c r="M11" s="31" t="s">
        <v>67</v>
      </c>
      <c r="N11" s="32" t="e">
        <f>S11*POWER(LN($D$4),2)+T11*LN($D$4)+R11</f>
        <v>#VALUE!</v>
      </c>
      <c r="O11" s="33" t="e">
        <f>V11*POWER(LN($D$4),2)+W11*LN($D$4)+U11</f>
        <v>#VALUE!</v>
      </c>
      <c r="P11" s="33" t="e">
        <f>Y11*POWER(LN($D$4),2)+Z11*LN($D$4)+X11</f>
        <v>#VALUE!</v>
      </c>
      <c r="Q11" s="34" t="e">
        <f>AB11*POWER(LN($D$4),2)+AC11*LN($D$4)+AA11</f>
        <v>#VALUE!</v>
      </c>
      <c r="R11" s="35">
        <f>'EXP01'!R11</f>
        <v>414.03225051947908</v>
      </c>
      <c r="S11" s="35">
        <f>'EXP01'!S11</f>
        <v>9.7368144522116644</v>
      </c>
      <c r="T11" s="35">
        <f>'EXP01'!T11</f>
        <v>-124.20342618084518</v>
      </c>
      <c r="U11" s="35">
        <f>'EXP01'!U11</f>
        <v>195.90599020277699</v>
      </c>
      <c r="V11" s="35">
        <f>'EXP01'!V11</f>
        <v>7.3827516871316323</v>
      </c>
      <c r="W11" s="35">
        <f>'EXP01'!W11</f>
        <v>-71.006411530110341</v>
      </c>
      <c r="X11" s="35">
        <f>'EXP01'!X11</f>
        <v>-337.98244776256547</v>
      </c>
      <c r="Y11" s="35">
        <f>'EXP01'!Y11</f>
        <v>0.24968485836703744</v>
      </c>
      <c r="Z11" s="35">
        <f>'EXP01'!Z11</f>
        <v>66.570439229621073</v>
      </c>
      <c r="AA11" s="35">
        <f>'EXP01'!AA11</f>
        <v>-170.87914419168922</v>
      </c>
      <c r="AB11" s="35">
        <f>'EXP01'!AB11</f>
        <v>0.24976310993316231</v>
      </c>
      <c r="AC11" s="35">
        <f>'EXP01'!AC11</f>
        <v>66.569103311842426</v>
      </c>
    </row>
    <row r="12" spans="1:29" ht="20.149999999999999" customHeight="1" thickBot="1" x14ac:dyDescent="0.35">
      <c r="A12" s="75"/>
      <c r="B12" s="76" t="s">
        <v>117</v>
      </c>
      <c r="C12" s="77"/>
      <c r="D12" s="78"/>
      <c r="E12" s="78"/>
      <c r="F12" s="78"/>
      <c r="G12" s="78"/>
      <c r="H12" s="78"/>
      <c r="I12" s="78"/>
      <c r="J12" s="78"/>
      <c r="K12" s="99"/>
      <c r="L12" s="100"/>
      <c r="M12" s="31" t="s">
        <v>69</v>
      </c>
      <c r="N12" s="32" t="e">
        <f>S12*POWER(LN($D$4),2)+T12*LN($D$4)+R12</f>
        <v>#VALUE!</v>
      </c>
      <c r="O12" s="33" t="e">
        <f>V12*POWER(LN($D$4),2)+W12*LN($D$4)+U12</f>
        <v>#VALUE!</v>
      </c>
      <c r="P12" s="33" t="e">
        <f>Y12*POWER(LN($D$4),2)+Z12*LN($D$4)+X12</f>
        <v>#VALUE!</v>
      </c>
      <c r="Q12" s="34" t="e">
        <f>AB12*POWER(LN($D$4),2)+AC12*LN($D$4)+AA12</f>
        <v>#VALUE!</v>
      </c>
      <c r="R12" s="35">
        <f>'EXP01'!R12</f>
        <v>143.975985411013</v>
      </c>
      <c r="S12" s="35">
        <f>'EXP01'!S12</f>
        <v>3.778080889753396</v>
      </c>
      <c r="T12" s="35">
        <f>'EXP01'!T12</f>
        <v>-41.818083232104883</v>
      </c>
      <c r="U12" s="35">
        <f>'EXP01'!U12</f>
        <v>195.60543126320263</v>
      </c>
      <c r="V12" s="35">
        <f>'EXP01'!V12</f>
        <v>5.1502255210416674</v>
      </c>
      <c r="W12" s="35">
        <f>'EXP01'!W12</f>
        <v>-57.067177812568445</v>
      </c>
      <c r="X12" s="35">
        <f>'EXP01'!X12</f>
        <v>277.68379579625275</v>
      </c>
      <c r="Y12" s="35">
        <f>'EXP01'!Y12</f>
        <v>7.5264097719575487</v>
      </c>
      <c r="Z12" s="35">
        <f>'EXP01'!Z12</f>
        <v>-82.655052669918916</v>
      </c>
      <c r="AA12" s="35">
        <f>'EXP01'!AA12</f>
        <v>-95.234729014170881</v>
      </c>
      <c r="AB12" s="35">
        <f>'EXP01'!AB12</f>
        <v>3.7824292043099876</v>
      </c>
      <c r="AC12" s="35">
        <f>'EXP01'!AC12</f>
        <v>4.31931443997739</v>
      </c>
    </row>
    <row r="13" spans="1:29" ht="20.149999999999999" customHeight="1" x14ac:dyDescent="0.25">
      <c r="A13" s="38"/>
      <c r="B13" s="249" t="s">
        <v>84</v>
      </c>
      <c r="C13" s="218" t="s">
        <v>132</v>
      </c>
      <c r="D13" s="215" t="s">
        <v>133</v>
      </c>
      <c r="E13" s="251" t="s">
        <v>134</v>
      </c>
      <c r="F13" s="220" t="s">
        <v>136</v>
      </c>
      <c r="G13" s="220" t="s">
        <v>138</v>
      </c>
      <c r="H13" s="220" t="s">
        <v>139</v>
      </c>
      <c r="I13" s="220" t="s">
        <v>140</v>
      </c>
      <c r="J13" s="247" t="s">
        <v>135</v>
      </c>
      <c r="K13" s="101"/>
      <c r="M13" s="31" t="s">
        <v>70</v>
      </c>
      <c r="N13" s="32" t="e">
        <f>S13*LN($D$4)+R13</f>
        <v>#VALUE!</v>
      </c>
      <c r="O13" s="33" t="e">
        <f>V13*LN($D$4)+U13</f>
        <v>#VALUE!</v>
      </c>
      <c r="P13" s="33" t="e">
        <f t="shared" ref="P13:P14" si="8">Y13*LN($D$4)+X13</f>
        <v>#VALUE!</v>
      </c>
      <c r="Q13" s="34" t="e">
        <f>AB13*LN($D$4)+AA13</f>
        <v>#VALUE!</v>
      </c>
      <c r="R13" s="35">
        <f>'EXP01'!R13</f>
        <v>-153.84427224977563</v>
      </c>
      <c r="S13" s="35">
        <f>'EXP01'!S13</f>
        <v>47.075322524802303</v>
      </c>
      <c r="T13" s="35" t="e">
        <f>'EXP01'!T13</f>
        <v>#N/A</v>
      </c>
      <c r="U13" s="35">
        <f>'EXP01'!U13</f>
        <v>-185.05382205802621</v>
      </c>
      <c r="V13" s="35">
        <f>'EXP01'!V13</f>
        <v>61.905312340551518</v>
      </c>
      <c r="W13" s="35" t="e">
        <f>'EXP01'!W13</f>
        <v>#N/A</v>
      </c>
      <c r="X13" s="35">
        <f>'EXP01'!X13</f>
        <v>-201.1969592565772</v>
      </c>
      <c r="Y13" s="35">
        <f>'EXP01'!Y13</f>
        <v>81.523843268491518</v>
      </c>
      <c r="Z13" s="35" t="e">
        <f>'EXP01'!Z13</f>
        <v>#N/A</v>
      </c>
      <c r="AA13" s="35">
        <f>'EXP01'!AA13</f>
        <v>-159.56740299547249</v>
      </c>
      <c r="AB13" s="35">
        <f>'EXP01'!AB13</f>
        <v>99.061467206228002</v>
      </c>
      <c r="AC13" s="35" t="e">
        <f>'EXP01'!AC13</f>
        <v>#N/A</v>
      </c>
    </row>
    <row r="14" spans="1:29" ht="20.149999999999999" customHeight="1" x14ac:dyDescent="0.25">
      <c r="A14" s="38"/>
      <c r="B14" s="250"/>
      <c r="C14" s="219"/>
      <c r="D14" s="216"/>
      <c r="E14" s="252"/>
      <c r="F14" s="221"/>
      <c r="G14" s="221"/>
      <c r="H14" s="221"/>
      <c r="I14" s="221"/>
      <c r="J14" s="248"/>
      <c r="K14" s="101"/>
      <c r="M14" s="31" t="s">
        <v>71</v>
      </c>
      <c r="N14" s="32" t="e">
        <f>S14*LN($D$4)+R14</f>
        <v>#VALUE!</v>
      </c>
      <c r="O14" s="33" t="e">
        <f>V14*LN($D$4)+U14</f>
        <v>#VALUE!</v>
      </c>
      <c r="P14" s="33" t="e">
        <f t="shared" si="8"/>
        <v>#VALUE!</v>
      </c>
      <c r="Q14" s="34" t="e">
        <f>AB14*LN($D$4)+AA14</f>
        <v>#VALUE!</v>
      </c>
      <c r="R14" s="35">
        <f>'EXP01'!R14</f>
        <v>-157.83872990771695</v>
      </c>
      <c r="S14" s="35">
        <f>'EXP01'!S14</f>
        <v>38.887956132449915</v>
      </c>
      <c r="T14" s="35" t="e">
        <f>'EXP01'!T14</f>
        <v>#N/A</v>
      </c>
      <c r="U14" s="35">
        <f>'EXP01'!U14</f>
        <v>-180.56338538125638</v>
      </c>
      <c r="V14" s="35">
        <f>'EXP01'!V14</f>
        <v>52.509347924630937</v>
      </c>
      <c r="W14" s="35" t="e">
        <f>'EXP01'!W14</f>
        <v>#N/A</v>
      </c>
      <c r="X14" s="35">
        <f>'EXP01'!X14</f>
        <v>-233.65268053518261</v>
      </c>
      <c r="Y14" s="35">
        <f>'EXP01'!Y14</f>
        <v>75.628748188728594</v>
      </c>
      <c r="Z14" s="35" t="e">
        <f>'EXP01'!Z14</f>
        <v>#N/A</v>
      </c>
      <c r="AA14" s="35">
        <f>'EXP01'!AA14</f>
        <v>-266.70428153534363</v>
      </c>
      <c r="AB14" s="35">
        <f>'EXP01'!AB14</f>
        <v>100.72888868578781</v>
      </c>
      <c r="AC14" s="35" t="e">
        <f>'EXP01'!AC14</f>
        <v>#N/A</v>
      </c>
    </row>
    <row r="15" spans="1:29" ht="40" customHeight="1" x14ac:dyDescent="0.25">
      <c r="A15" s="38"/>
      <c r="B15" s="93" t="s">
        <v>118</v>
      </c>
      <c r="C15" s="24" t="e">
        <f>VLOOKUP($D$3,Übersicht!$B$12:$V$19,18)</f>
        <v>#N/A</v>
      </c>
      <c r="D15" s="90" t="e">
        <f>(((VLOOKUP(C15,Erklärungen!B:C,2,FALSE))/1000000))*(Übersicht!$N13^2*Erklärungen!$C$21)</f>
        <v>#N/A</v>
      </c>
      <c r="E15" s="174"/>
      <c r="F15" s="91" t="str">
        <f>IFERROR(IF(ISBLANK(E15),D15,E15)*0.1,"")</f>
        <v/>
      </c>
      <c r="G15" s="174"/>
      <c r="H15" s="174"/>
      <c r="I15" s="185" t="e">
        <f>MAX(D15,E15)*0.9</f>
        <v>#N/A</v>
      </c>
      <c r="J15" s="186" t="e">
        <f>IF($D$5=Definitionen!$B$18,F15+G15+H15,I15)</f>
        <v>#N/A</v>
      </c>
      <c r="K15" s="101"/>
      <c r="L15" s="42"/>
      <c r="M15" s="10"/>
    </row>
    <row r="16" spans="1:29" ht="40" customHeight="1" x14ac:dyDescent="0.25">
      <c r="A16" s="38"/>
      <c r="B16" s="93" t="s">
        <v>119</v>
      </c>
      <c r="C16" s="24" t="e">
        <f>VLOOKUP($D$3,Übersicht!$B$12:$V$19,19)</f>
        <v>#N/A</v>
      </c>
      <c r="D16" s="90" t="e">
        <f>(((VLOOKUP(C16,Erklärungen!B:C,2,FALSE))/1000000))*((Übersicht!$O13^2*Erklärungen!$C$21)-(Übersicht!N13^2*Erklärungen!$C$21))</f>
        <v>#N/A</v>
      </c>
      <c r="E16" s="174"/>
      <c r="F16" s="91" t="str">
        <f t="shared" ref="F16:F18" si="9">IFERROR(IF(ISBLANK(E16),D16,E16)*0.1,"")</f>
        <v/>
      </c>
      <c r="G16" s="174"/>
      <c r="H16" s="174"/>
      <c r="I16" s="185" t="e">
        <f>MAX(D16,E16)*0.9</f>
        <v>#N/A</v>
      </c>
      <c r="J16" s="186" t="e">
        <f>IF($D$5=Definitionen!$B$18,F16+G16+H16,I16)</f>
        <v>#N/A</v>
      </c>
      <c r="L16" s="96"/>
      <c r="M16" s="10"/>
    </row>
    <row r="17" spans="1:27" ht="40" customHeight="1" x14ac:dyDescent="0.25">
      <c r="B17" s="93" t="s">
        <v>120</v>
      </c>
      <c r="C17" s="24" t="e">
        <f>VLOOKUP($D$3,Übersicht!$B$12:$V$19,20)</f>
        <v>#N/A</v>
      </c>
      <c r="D17" s="90" t="e">
        <f>(((VLOOKUP(C17,Erklärungen!B:C,2,FALSE))/1000000))*((Übersicht!$P13^2*Erklärungen!$C$21)-(Übersicht!O13^2*Erklärungen!$C$21))</f>
        <v>#N/A</v>
      </c>
      <c r="E17" s="174"/>
      <c r="F17" s="91" t="str">
        <f t="shared" si="9"/>
        <v/>
      </c>
      <c r="G17" s="174"/>
      <c r="H17" s="174"/>
      <c r="I17" s="185" t="e">
        <f>MAX(D17,E17)*0.9</f>
        <v>#N/A</v>
      </c>
      <c r="J17" s="186" t="e">
        <f>IF($D$5=Definitionen!$B$18,F17+G17+H17,I17)</f>
        <v>#N/A</v>
      </c>
      <c r="L17" s="96"/>
      <c r="M17" s="10"/>
    </row>
    <row r="18" spans="1:27" ht="40" customHeight="1" thickBot="1" x14ac:dyDescent="0.35">
      <c r="B18" s="94" t="s">
        <v>121</v>
      </c>
      <c r="C18" s="164" t="e">
        <f>VLOOKUP($D$3,Übersicht!$B$12:$V$19,21)</f>
        <v>#N/A</v>
      </c>
      <c r="D18" s="90" t="e">
        <f>(((VLOOKUP(C18,Erklärungen!B:C,2,FALSE))/1000000))*((Übersicht!$Q13^2*Erklärungen!$C$21)-(Übersicht!P13^2*Erklärungen!$C$21))</f>
        <v>#N/A</v>
      </c>
      <c r="E18" s="175"/>
      <c r="F18" s="165" t="str">
        <f t="shared" si="9"/>
        <v/>
      </c>
      <c r="G18" s="175"/>
      <c r="H18" s="175"/>
      <c r="I18" s="187" t="e">
        <f>MAX(D18,E18)*0.9</f>
        <v>#N/A</v>
      </c>
      <c r="J18" s="186" t="e">
        <f>IF($D$5=Definitionen!$B$18,F18+G18+H18,I18)</f>
        <v>#N/A</v>
      </c>
      <c r="M18" s="10"/>
      <c r="N18" s="17" t="s">
        <v>38</v>
      </c>
      <c r="O18" s="18"/>
      <c r="Y18" s="39"/>
      <c r="Z18" s="39"/>
      <c r="AA18" s="39"/>
    </row>
    <row r="19" spans="1:27" ht="20.149999999999999" customHeight="1" x14ac:dyDescent="0.3">
      <c r="M19" s="25" t="s">
        <v>22</v>
      </c>
      <c r="N19" s="26" t="s">
        <v>27</v>
      </c>
      <c r="O19" s="26" t="s">
        <v>36</v>
      </c>
      <c r="P19" s="26" t="s">
        <v>28</v>
      </c>
      <c r="Q19" s="26" t="s">
        <v>29</v>
      </c>
      <c r="Y19" s="39"/>
      <c r="Z19" s="39"/>
      <c r="AA19" s="39"/>
    </row>
    <row r="20" spans="1:27" ht="20.149999999999999" customHeight="1" x14ac:dyDescent="0.25">
      <c r="M20" s="31" t="s">
        <v>57</v>
      </c>
      <c r="N20" s="32" t="e">
        <f t="shared" ref="N20:N31" si="10">POWER(N3, 2)*PI()</f>
        <v>#VALUE!</v>
      </c>
      <c r="O20" s="32" t="e">
        <f t="shared" ref="O20:Q31" si="11">POWER(O3, 2)*PI() - POWER(N3, 2)*PI()</f>
        <v>#VALUE!</v>
      </c>
      <c r="P20" s="32" t="e">
        <f t="shared" si="11"/>
        <v>#VALUE!</v>
      </c>
      <c r="Q20" s="32" t="e">
        <f t="shared" si="11"/>
        <v>#VALUE!</v>
      </c>
      <c r="Y20" s="40"/>
      <c r="Z20" s="39"/>
      <c r="AA20" s="39"/>
    </row>
    <row r="21" spans="1:27" ht="20.149999999999999" customHeight="1" x14ac:dyDescent="0.25">
      <c r="M21" s="31" t="s">
        <v>59</v>
      </c>
      <c r="N21" s="32" t="e">
        <f t="shared" si="10"/>
        <v>#VALUE!</v>
      </c>
      <c r="O21" s="32" t="e">
        <f t="shared" si="11"/>
        <v>#VALUE!</v>
      </c>
      <c r="P21" s="32" t="e">
        <f t="shared" si="11"/>
        <v>#VALUE!</v>
      </c>
      <c r="Q21" s="32" t="e">
        <f t="shared" si="11"/>
        <v>#VALUE!</v>
      </c>
      <c r="Y21" s="41"/>
      <c r="Z21" s="39"/>
      <c r="AA21" s="39"/>
    </row>
    <row r="22" spans="1:27" ht="20.149999999999999" customHeight="1" x14ac:dyDescent="0.25">
      <c r="M22" s="31" t="s">
        <v>61</v>
      </c>
      <c r="N22" s="32" t="e">
        <f t="shared" si="10"/>
        <v>#VALUE!</v>
      </c>
      <c r="O22" s="32" t="e">
        <f t="shared" si="11"/>
        <v>#VALUE!</v>
      </c>
      <c r="P22" s="32" t="e">
        <f t="shared" si="11"/>
        <v>#VALUE!</v>
      </c>
      <c r="Q22" s="32" t="e">
        <f t="shared" si="11"/>
        <v>#VALUE!</v>
      </c>
      <c r="Y22" s="41"/>
      <c r="Z22" s="39"/>
      <c r="AA22" s="39"/>
    </row>
    <row r="23" spans="1:27" ht="20.149999999999999" customHeight="1" x14ac:dyDescent="0.25">
      <c r="M23" s="31" t="s">
        <v>62</v>
      </c>
      <c r="N23" s="32" t="e">
        <f t="shared" si="10"/>
        <v>#VALUE!</v>
      </c>
      <c r="O23" s="32" t="e">
        <f t="shared" si="11"/>
        <v>#VALUE!</v>
      </c>
      <c r="P23" s="32" t="e">
        <f t="shared" si="11"/>
        <v>#VALUE!</v>
      </c>
      <c r="Q23" s="32" t="e">
        <f t="shared" si="11"/>
        <v>#VALUE!</v>
      </c>
      <c r="Y23" s="41"/>
      <c r="Z23" s="39"/>
      <c r="AA23" s="39"/>
    </row>
    <row r="24" spans="1:27" ht="20.149999999999999" customHeight="1" x14ac:dyDescent="0.25">
      <c r="M24" s="31" t="s">
        <v>63</v>
      </c>
      <c r="N24" s="32" t="e">
        <f t="shared" si="10"/>
        <v>#VALUE!</v>
      </c>
      <c r="O24" s="32" t="e">
        <f t="shared" si="11"/>
        <v>#VALUE!</v>
      </c>
      <c r="P24" s="32" t="e">
        <f t="shared" si="11"/>
        <v>#VALUE!</v>
      </c>
      <c r="Q24" s="32" t="e">
        <f t="shared" si="11"/>
        <v>#VALUE!</v>
      </c>
      <c r="Y24" s="41"/>
      <c r="Z24" s="39"/>
      <c r="AA24" s="39"/>
    </row>
    <row r="25" spans="1:27" ht="20.149999999999999" customHeight="1" x14ac:dyDescent="0.25">
      <c r="M25" s="31" t="s">
        <v>64</v>
      </c>
      <c r="N25" s="32" t="e">
        <f t="shared" si="10"/>
        <v>#VALUE!</v>
      </c>
      <c r="O25" s="32" t="e">
        <f t="shared" si="11"/>
        <v>#VALUE!</v>
      </c>
      <c r="P25" s="32" t="e">
        <f t="shared" si="11"/>
        <v>#VALUE!</v>
      </c>
      <c r="Q25" s="32" t="e">
        <f t="shared" si="11"/>
        <v>#VALUE!</v>
      </c>
      <c r="Y25" s="41"/>
      <c r="Z25" s="39"/>
      <c r="AA25" s="39"/>
    </row>
    <row r="26" spans="1:27" ht="20.149999999999999" customHeight="1" x14ac:dyDescent="0.25">
      <c r="J26" s="38"/>
      <c r="K26" s="101"/>
      <c r="L26" s="101"/>
      <c r="M26" s="31" t="s">
        <v>65</v>
      </c>
      <c r="N26" s="32" t="e">
        <f t="shared" si="10"/>
        <v>#VALUE!</v>
      </c>
      <c r="O26" s="32" t="e">
        <f t="shared" si="11"/>
        <v>#VALUE!</v>
      </c>
      <c r="P26" s="32" t="e">
        <f t="shared" si="11"/>
        <v>#VALUE!</v>
      </c>
      <c r="Q26" s="32" t="e">
        <f t="shared" si="11"/>
        <v>#VALUE!</v>
      </c>
      <c r="Y26" s="41"/>
      <c r="Z26" s="39"/>
      <c r="AA26" s="39"/>
    </row>
    <row r="27" spans="1:27" ht="20.149999999999999" customHeight="1" x14ac:dyDescent="0.25">
      <c r="A27" s="38"/>
      <c r="J27" s="38"/>
      <c r="K27" s="101"/>
      <c r="L27" s="101"/>
      <c r="M27" s="31" t="s">
        <v>66</v>
      </c>
      <c r="N27" s="32" t="e">
        <f t="shared" si="10"/>
        <v>#VALUE!</v>
      </c>
      <c r="O27" s="32" t="e">
        <f t="shared" si="11"/>
        <v>#VALUE!</v>
      </c>
      <c r="P27" s="32" t="e">
        <f t="shared" si="11"/>
        <v>#VALUE!</v>
      </c>
      <c r="Q27" s="32" t="e">
        <f t="shared" si="11"/>
        <v>#VALUE!</v>
      </c>
      <c r="Y27" s="41"/>
      <c r="Z27" s="39"/>
      <c r="AA27" s="39"/>
    </row>
    <row r="28" spans="1:27" ht="20.149999999999999" customHeight="1" x14ac:dyDescent="0.25">
      <c r="A28" s="38"/>
      <c r="J28" s="38"/>
      <c r="K28" s="101"/>
      <c r="L28" s="101"/>
      <c r="M28" s="31" t="s">
        <v>67</v>
      </c>
      <c r="N28" s="32" t="e">
        <f t="shared" si="10"/>
        <v>#VALUE!</v>
      </c>
      <c r="O28" s="32" t="e">
        <f t="shared" si="11"/>
        <v>#VALUE!</v>
      </c>
      <c r="P28" s="32" t="e">
        <f t="shared" si="11"/>
        <v>#VALUE!</v>
      </c>
      <c r="Q28" s="32" t="e">
        <f t="shared" si="11"/>
        <v>#VALUE!</v>
      </c>
      <c r="Y28" s="41"/>
      <c r="Z28" s="39"/>
      <c r="AA28" s="39"/>
    </row>
    <row r="29" spans="1:27" ht="20.149999999999999" customHeight="1" x14ac:dyDescent="0.25">
      <c r="A29" s="38"/>
      <c r="J29" s="38"/>
      <c r="K29" s="101"/>
      <c r="L29" s="101"/>
      <c r="M29" s="31" t="s">
        <v>69</v>
      </c>
      <c r="N29" s="32" t="e">
        <f t="shared" si="10"/>
        <v>#VALUE!</v>
      </c>
      <c r="O29" s="32" t="e">
        <f t="shared" si="11"/>
        <v>#VALUE!</v>
      </c>
      <c r="P29" s="32" t="e">
        <f t="shared" si="11"/>
        <v>#VALUE!</v>
      </c>
      <c r="Q29" s="32" t="e">
        <f t="shared" si="11"/>
        <v>#VALUE!</v>
      </c>
      <c r="Y29" s="41"/>
      <c r="Z29" s="39"/>
      <c r="AA29" s="39"/>
    </row>
    <row r="30" spans="1:27" ht="20.149999999999999" customHeight="1" x14ac:dyDescent="0.25">
      <c r="A30" s="38"/>
      <c r="M30" s="31" t="s">
        <v>70</v>
      </c>
      <c r="N30" s="32" t="e">
        <f t="shared" si="10"/>
        <v>#VALUE!</v>
      </c>
      <c r="O30" s="32" t="e">
        <f t="shared" si="11"/>
        <v>#VALUE!</v>
      </c>
      <c r="P30" s="32" t="e">
        <f t="shared" si="11"/>
        <v>#VALUE!</v>
      </c>
      <c r="Q30" s="32" t="e">
        <f t="shared" si="11"/>
        <v>#VALUE!</v>
      </c>
      <c r="Y30" s="41"/>
      <c r="Z30" s="39"/>
      <c r="AA30" s="39"/>
    </row>
    <row r="31" spans="1:27" ht="20.149999999999999" customHeight="1" x14ac:dyDescent="0.25">
      <c r="M31" s="31" t="s">
        <v>71</v>
      </c>
      <c r="N31" s="32" t="e">
        <f t="shared" si="10"/>
        <v>#VALUE!</v>
      </c>
      <c r="O31" s="32" t="e">
        <f t="shared" si="11"/>
        <v>#VALUE!</v>
      </c>
      <c r="P31" s="32" t="e">
        <f t="shared" si="11"/>
        <v>#VALUE!</v>
      </c>
      <c r="Q31" s="32" t="e">
        <f t="shared" si="11"/>
        <v>#VALUE!</v>
      </c>
      <c r="Y31" s="39"/>
      <c r="Z31" s="39"/>
      <c r="AA31" s="39"/>
    </row>
    <row r="32" spans="1:27" ht="20.149999999999999" customHeight="1" x14ac:dyDescent="0.25">
      <c r="M32" s="10"/>
      <c r="Q32" s="39"/>
      <c r="R32" s="39"/>
      <c r="S32" s="39"/>
      <c r="T32" s="39"/>
      <c r="U32" s="39"/>
      <c r="V32" s="39"/>
      <c r="W32" s="39"/>
      <c r="X32" s="39"/>
      <c r="Y32" s="39"/>
      <c r="Z32" s="39"/>
      <c r="AA32" s="39"/>
    </row>
    <row r="33" spans="13:28" ht="20.149999999999999" customHeight="1" x14ac:dyDescent="0.3">
      <c r="M33" s="39"/>
      <c r="N33" s="102"/>
      <c r="O33" s="103"/>
      <c r="P33" s="39"/>
      <c r="Q33" s="39"/>
      <c r="R33" s="39"/>
      <c r="S33" s="39"/>
      <c r="T33" s="39"/>
      <c r="U33" s="102"/>
      <c r="V33" s="103"/>
      <c r="W33" s="39"/>
      <c r="X33" s="39"/>
      <c r="Y33" s="39"/>
      <c r="Z33" s="39"/>
      <c r="AA33" s="39"/>
      <c r="AB33" s="39"/>
    </row>
    <row r="34" spans="13:28" ht="20.149999999999999" customHeight="1" x14ac:dyDescent="0.3">
      <c r="M34" s="104"/>
      <c r="N34" s="105"/>
      <c r="O34" s="105"/>
      <c r="P34" s="105"/>
      <c r="Q34" s="105"/>
      <c r="R34" s="105"/>
      <c r="S34" s="39"/>
      <c r="T34" s="104"/>
      <c r="U34" s="105"/>
      <c r="V34" s="105"/>
      <c r="W34" s="105"/>
      <c r="X34" s="105"/>
      <c r="Y34" s="105"/>
      <c r="Z34" s="39"/>
      <c r="AA34" s="39"/>
      <c r="AB34" s="39"/>
    </row>
    <row r="35" spans="13:28" ht="20.149999999999999" customHeight="1" x14ac:dyDescent="0.25">
      <c r="M35" s="40"/>
      <c r="N35" s="106"/>
      <c r="O35" s="106"/>
      <c r="P35" s="106"/>
      <c r="Q35" s="106"/>
      <c r="R35" s="106"/>
      <c r="S35" s="39"/>
      <c r="T35" s="40"/>
      <c r="U35" s="106"/>
      <c r="V35" s="106"/>
      <c r="W35" s="106"/>
      <c r="X35" s="106"/>
      <c r="Y35" s="106"/>
      <c r="Z35" s="39"/>
      <c r="AA35" s="39"/>
      <c r="AB35" s="39"/>
    </row>
    <row r="36" spans="13:28" ht="20.149999999999999" customHeight="1" x14ac:dyDescent="0.25">
      <c r="M36" s="40"/>
      <c r="N36" s="106"/>
      <c r="O36" s="106"/>
      <c r="P36" s="106"/>
      <c r="Q36" s="106"/>
      <c r="R36" s="106"/>
      <c r="S36" s="39"/>
      <c r="T36" s="40"/>
      <c r="U36" s="106"/>
      <c r="V36" s="106"/>
      <c r="W36" s="106"/>
      <c r="X36" s="106"/>
      <c r="Y36" s="106"/>
      <c r="Z36" s="39"/>
      <c r="AA36" s="39"/>
      <c r="AB36" s="39"/>
    </row>
    <row r="37" spans="13:28" ht="20.149999999999999" customHeight="1" x14ac:dyDescent="0.25">
      <c r="M37" s="40"/>
      <c r="N37" s="106"/>
      <c r="O37" s="106"/>
      <c r="P37" s="106"/>
      <c r="Q37" s="106"/>
      <c r="R37" s="106"/>
      <c r="S37" s="39"/>
      <c r="T37" s="40"/>
      <c r="U37" s="106"/>
      <c r="V37" s="106"/>
      <c r="W37" s="106"/>
      <c r="X37" s="106"/>
      <c r="Y37" s="106"/>
      <c r="Z37" s="39"/>
      <c r="AA37" s="39"/>
      <c r="AB37" s="39"/>
    </row>
    <row r="38" spans="13:28" ht="20.149999999999999" customHeight="1" x14ac:dyDescent="0.25">
      <c r="M38" s="40"/>
      <c r="N38" s="106"/>
      <c r="O38" s="106"/>
      <c r="P38" s="106"/>
      <c r="Q38" s="106"/>
      <c r="R38" s="106"/>
      <c r="S38" s="39"/>
      <c r="T38" s="40"/>
      <c r="U38" s="106"/>
      <c r="V38" s="106"/>
      <c r="W38" s="106"/>
      <c r="X38" s="106"/>
      <c r="Y38" s="106"/>
      <c r="Z38" s="39"/>
      <c r="AA38" s="39"/>
      <c r="AB38" s="39"/>
    </row>
    <row r="39" spans="13:28" ht="20.149999999999999" customHeight="1" x14ac:dyDescent="0.25">
      <c r="M39" s="40"/>
      <c r="N39" s="106"/>
      <c r="O39" s="106"/>
      <c r="P39" s="106"/>
      <c r="Q39" s="106"/>
      <c r="R39" s="106"/>
      <c r="S39" s="39"/>
      <c r="T39" s="40"/>
      <c r="U39" s="106"/>
      <c r="V39" s="106"/>
      <c r="W39" s="106"/>
      <c r="X39" s="106"/>
      <c r="Y39" s="106"/>
      <c r="Z39" s="39"/>
      <c r="AA39" s="39"/>
      <c r="AB39" s="39"/>
    </row>
    <row r="40" spans="13:28" ht="20.149999999999999" customHeight="1" x14ac:dyDescent="0.25">
      <c r="M40" s="40"/>
      <c r="N40" s="106"/>
      <c r="O40" s="106"/>
      <c r="P40" s="106"/>
      <c r="Q40" s="106"/>
      <c r="R40" s="106"/>
      <c r="S40" s="39"/>
      <c r="T40" s="40"/>
      <c r="U40" s="106"/>
      <c r="V40" s="106"/>
      <c r="W40" s="106"/>
      <c r="X40" s="106"/>
      <c r="Y40" s="106"/>
      <c r="Z40" s="39"/>
      <c r="AA40" s="39"/>
      <c r="AB40" s="39"/>
    </row>
    <row r="41" spans="13:28" ht="20.149999999999999" customHeight="1" x14ac:dyDescent="0.25">
      <c r="M41" s="40"/>
      <c r="N41" s="106"/>
      <c r="O41" s="106"/>
      <c r="P41" s="106"/>
      <c r="Q41" s="106"/>
      <c r="R41" s="106"/>
      <c r="S41" s="39"/>
      <c r="T41" s="40"/>
      <c r="U41" s="106"/>
      <c r="V41" s="106"/>
      <c r="W41" s="106"/>
      <c r="X41" s="106"/>
      <c r="Y41" s="106"/>
      <c r="Z41" s="39"/>
      <c r="AA41" s="39"/>
      <c r="AB41" s="39"/>
    </row>
    <row r="42" spans="13:28" ht="20.149999999999999" customHeight="1" x14ac:dyDescent="0.25">
      <c r="M42" s="40"/>
      <c r="N42" s="106"/>
      <c r="O42" s="106"/>
      <c r="P42" s="106"/>
      <c r="Q42" s="106"/>
      <c r="R42" s="106"/>
      <c r="S42" s="39"/>
      <c r="T42" s="40"/>
      <c r="U42" s="106"/>
      <c r="V42" s="106"/>
      <c r="W42" s="106"/>
      <c r="X42" s="106"/>
      <c r="Y42" s="106"/>
      <c r="Z42" s="39"/>
      <c r="AA42" s="39"/>
      <c r="AB42" s="39"/>
    </row>
    <row r="43" spans="13:28" ht="20.149999999999999" customHeight="1" x14ac:dyDescent="0.25">
      <c r="M43" s="40"/>
      <c r="N43" s="106"/>
      <c r="O43" s="106"/>
      <c r="P43" s="106"/>
      <c r="Q43" s="106"/>
      <c r="R43" s="106"/>
      <c r="S43" s="39"/>
      <c r="T43" s="40"/>
      <c r="U43" s="106"/>
      <c r="V43" s="106"/>
      <c r="W43" s="106"/>
      <c r="X43" s="106"/>
      <c r="Y43" s="106"/>
      <c r="Z43" s="39"/>
      <c r="AA43" s="39"/>
      <c r="AB43" s="39"/>
    </row>
    <row r="44" spans="13:28" ht="20.149999999999999" customHeight="1" x14ac:dyDescent="0.25">
      <c r="M44" s="40"/>
      <c r="N44" s="106"/>
      <c r="O44" s="106"/>
      <c r="P44" s="106"/>
      <c r="Q44" s="106"/>
      <c r="R44" s="106"/>
      <c r="S44" s="39"/>
      <c r="T44" s="40"/>
      <c r="U44" s="106"/>
      <c r="V44" s="106"/>
      <c r="W44" s="106"/>
      <c r="X44" s="106"/>
      <c r="Y44" s="106"/>
      <c r="Z44" s="39"/>
      <c r="AA44" s="39"/>
      <c r="AB44" s="39"/>
    </row>
    <row r="45" spans="13:28" ht="20.149999999999999" customHeight="1" x14ac:dyDescent="0.25">
      <c r="M45" s="40"/>
      <c r="N45" s="106"/>
      <c r="O45" s="106"/>
      <c r="P45" s="106"/>
      <c r="Q45" s="106"/>
      <c r="R45" s="106"/>
      <c r="S45" s="39"/>
      <c r="T45" s="40"/>
      <c r="U45" s="106"/>
      <c r="V45" s="106"/>
      <c r="W45" s="106"/>
      <c r="X45" s="106"/>
      <c r="Y45" s="106"/>
      <c r="Z45" s="39"/>
      <c r="AA45" s="39"/>
      <c r="AB45" s="39"/>
    </row>
    <row r="46" spans="13:28" ht="20.149999999999999" customHeight="1" x14ac:dyDescent="0.25">
      <c r="M46" s="39"/>
      <c r="N46" s="40"/>
      <c r="O46" s="106"/>
      <c r="P46" s="106"/>
      <c r="Q46" s="106"/>
      <c r="R46" s="106"/>
      <c r="S46" s="106"/>
      <c r="T46" s="39"/>
      <c r="U46" s="40"/>
      <c r="V46" s="106"/>
      <c r="W46" s="106"/>
      <c r="X46" s="106"/>
      <c r="Y46" s="106"/>
      <c r="Z46" s="106"/>
      <c r="AA46" s="39"/>
      <c r="AB46" s="39"/>
    </row>
    <row r="47" spans="13:28" ht="20.149999999999999" customHeight="1" x14ac:dyDescent="0.25">
      <c r="M47" s="39"/>
      <c r="N47" s="39"/>
      <c r="O47" s="39"/>
      <c r="P47" s="39"/>
      <c r="Q47" s="39"/>
      <c r="R47" s="39"/>
      <c r="S47" s="39"/>
      <c r="T47" s="39"/>
      <c r="U47" s="39"/>
      <c r="V47" s="39"/>
      <c r="W47" s="39"/>
      <c r="X47" s="39"/>
      <c r="Y47" s="39"/>
      <c r="Z47" s="39"/>
      <c r="AA47" s="39"/>
      <c r="AB47" s="39"/>
    </row>
    <row r="48" spans="13:28" ht="20.149999999999999" customHeight="1" x14ac:dyDescent="0.25">
      <c r="M48" s="39"/>
      <c r="N48" s="39"/>
      <c r="O48" s="39"/>
      <c r="P48" s="39"/>
      <c r="Q48" s="39"/>
      <c r="R48" s="39"/>
      <c r="S48" s="39"/>
      <c r="T48" s="39"/>
      <c r="U48" s="39"/>
      <c r="V48" s="39"/>
      <c r="W48" s="39"/>
      <c r="X48" s="39"/>
      <c r="Y48" s="39"/>
      <c r="Z48" s="39"/>
      <c r="AA48" s="39"/>
      <c r="AB48" s="39"/>
    </row>
    <row r="49" spans="13:28" ht="20.149999999999999" customHeight="1" x14ac:dyDescent="0.25">
      <c r="M49" s="39"/>
      <c r="N49" s="39"/>
      <c r="O49" s="39"/>
      <c r="P49" s="39"/>
      <c r="Q49" s="39"/>
      <c r="R49" s="39"/>
      <c r="S49" s="39"/>
      <c r="T49" s="39"/>
      <c r="U49" s="39"/>
      <c r="V49" s="39"/>
      <c r="W49" s="39"/>
      <c r="X49" s="39"/>
      <c r="Y49" s="39"/>
      <c r="Z49" s="39"/>
      <c r="AA49" s="39"/>
      <c r="AB49" s="39"/>
    </row>
    <row r="50" spans="13:28" ht="20.149999999999999" customHeight="1" x14ac:dyDescent="0.25">
      <c r="M50" s="39"/>
      <c r="N50" s="39"/>
      <c r="O50" s="39"/>
      <c r="P50" s="39"/>
      <c r="Q50" s="39"/>
      <c r="R50" s="39"/>
      <c r="S50" s="39"/>
      <c r="T50" s="39"/>
      <c r="U50" s="39"/>
      <c r="V50" s="39"/>
      <c r="W50" s="39"/>
      <c r="X50" s="39"/>
      <c r="Y50" s="39"/>
      <c r="Z50" s="39"/>
      <c r="AA50" s="39"/>
      <c r="AB50" s="39"/>
    </row>
    <row r="51" spans="13:28" ht="20.149999999999999" customHeight="1" x14ac:dyDescent="0.25">
      <c r="M51" s="39"/>
      <c r="N51" s="39"/>
      <c r="O51" s="39"/>
      <c r="P51" s="39"/>
      <c r="Q51" s="39"/>
      <c r="R51" s="39"/>
      <c r="S51" s="39"/>
      <c r="T51" s="39"/>
      <c r="U51" s="39"/>
      <c r="V51" s="39"/>
      <c r="W51" s="39"/>
      <c r="X51" s="39"/>
      <c r="Y51" s="39"/>
      <c r="Z51" s="39"/>
      <c r="AA51" s="39"/>
      <c r="AB51" s="39"/>
    </row>
    <row r="52" spans="13:28" ht="20.149999999999999" customHeight="1" x14ac:dyDescent="0.25">
      <c r="M52" s="39"/>
      <c r="N52" s="39"/>
      <c r="O52" s="39"/>
      <c r="P52" s="39"/>
      <c r="Q52" s="39"/>
      <c r="R52" s="39"/>
      <c r="S52" s="39"/>
      <c r="T52" s="39"/>
      <c r="U52" s="39"/>
      <c r="V52" s="39"/>
      <c r="W52" s="39"/>
      <c r="X52" s="39"/>
      <c r="Y52" s="39"/>
      <c r="Z52" s="39"/>
      <c r="AA52" s="39"/>
      <c r="AB52" s="39"/>
    </row>
    <row r="53" spans="13:28" ht="20.149999999999999" customHeight="1" x14ac:dyDescent="0.25">
      <c r="M53" s="39"/>
      <c r="N53" s="39"/>
      <c r="O53" s="39"/>
      <c r="P53" s="39"/>
      <c r="Q53" s="39"/>
      <c r="R53" s="39"/>
      <c r="S53" s="39"/>
      <c r="T53" s="39"/>
      <c r="U53" s="39"/>
      <c r="V53" s="39"/>
      <c r="W53" s="39"/>
      <c r="X53" s="39"/>
      <c r="Y53" s="39"/>
      <c r="Z53" s="39"/>
      <c r="AA53" s="39"/>
      <c r="AB53" s="39"/>
    </row>
    <row r="54" spans="13:28" ht="20.149999999999999" customHeight="1" x14ac:dyDescent="0.25">
      <c r="M54" s="39"/>
      <c r="N54" s="39"/>
      <c r="O54" s="39"/>
      <c r="P54" s="39"/>
      <c r="Q54" s="39"/>
      <c r="R54" s="39"/>
      <c r="S54" s="39"/>
      <c r="T54" s="39"/>
      <c r="U54" s="39"/>
      <c r="V54" s="39"/>
      <c r="W54" s="39"/>
      <c r="X54" s="39"/>
      <c r="Y54" s="39"/>
      <c r="Z54" s="39"/>
      <c r="AA54" s="39"/>
      <c r="AB54" s="39"/>
    </row>
    <row r="55" spans="13:28" ht="20.149999999999999" customHeight="1" x14ac:dyDescent="0.25">
      <c r="M55" s="39"/>
      <c r="N55" s="39"/>
      <c r="O55" s="39"/>
      <c r="P55" s="39"/>
      <c r="Q55" s="39"/>
      <c r="R55" s="39"/>
      <c r="S55" s="39"/>
      <c r="T55" s="39"/>
      <c r="U55" s="39"/>
      <c r="V55" s="39"/>
      <c r="W55" s="39"/>
      <c r="X55" s="39"/>
      <c r="Y55" s="39"/>
      <c r="Z55" s="39"/>
      <c r="AA55" s="39"/>
      <c r="AB55" s="39"/>
    </row>
    <row r="56" spans="13:28" ht="20.149999999999999" customHeight="1" x14ac:dyDescent="0.25">
      <c r="M56" s="39"/>
      <c r="N56" s="39"/>
      <c r="O56" s="39"/>
      <c r="P56" s="39"/>
      <c r="Q56" s="39"/>
      <c r="R56" s="39"/>
      <c r="S56" s="39"/>
      <c r="T56" s="39"/>
      <c r="U56" s="39"/>
      <c r="V56" s="39"/>
      <c r="W56" s="39"/>
      <c r="X56" s="39"/>
      <c r="Y56" s="39"/>
      <c r="Z56" s="39"/>
      <c r="AA56" s="39"/>
      <c r="AB56" s="39"/>
    </row>
    <row r="57" spans="13:28" ht="20.149999999999999" customHeight="1" x14ac:dyDescent="0.25">
      <c r="M57" s="39"/>
      <c r="N57" s="39"/>
      <c r="O57" s="39"/>
      <c r="P57" s="39"/>
      <c r="Q57" s="39"/>
      <c r="R57" s="39"/>
      <c r="S57" s="39"/>
      <c r="T57" s="39"/>
      <c r="U57" s="39"/>
      <c r="V57" s="39"/>
      <c r="W57" s="39"/>
      <c r="X57" s="39"/>
      <c r="Y57" s="39"/>
      <c r="Z57" s="39"/>
      <c r="AA57" s="39"/>
      <c r="AB57" s="39"/>
    </row>
    <row r="58" spans="13:28" ht="20.149999999999999" customHeight="1" x14ac:dyDescent="0.25">
      <c r="M58" s="39"/>
      <c r="N58" s="39"/>
      <c r="O58" s="39"/>
      <c r="P58" s="39"/>
      <c r="Q58" s="39"/>
      <c r="R58" s="39"/>
      <c r="S58" s="39"/>
      <c r="T58" s="39"/>
      <c r="U58" s="39"/>
      <c r="V58" s="39"/>
      <c r="W58" s="39"/>
      <c r="X58" s="39"/>
      <c r="Y58" s="39"/>
      <c r="Z58" s="39"/>
      <c r="AA58" s="39"/>
      <c r="AB58" s="39"/>
    </row>
    <row r="59" spans="13:28" ht="20.149999999999999" customHeight="1" x14ac:dyDescent="0.25">
      <c r="M59" s="39"/>
      <c r="N59" s="39"/>
      <c r="O59" s="39"/>
      <c r="P59" s="39"/>
      <c r="Q59" s="39"/>
      <c r="R59" s="39"/>
      <c r="S59" s="39"/>
      <c r="T59" s="39"/>
      <c r="U59" s="39"/>
      <c r="V59" s="39"/>
      <c r="W59" s="39"/>
      <c r="X59" s="39"/>
      <c r="Y59" s="39"/>
      <c r="Z59" s="39"/>
      <c r="AA59" s="39"/>
      <c r="AB59" s="39"/>
    </row>
    <row r="60" spans="13:28" ht="20.149999999999999" customHeight="1" x14ac:dyDescent="0.25">
      <c r="M60" s="39"/>
      <c r="N60" s="39"/>
      <c r="O60" s="39"/>
      <c r="P60" s="39"/>
      <c r="Q60" s="39"/>
      <c r="R60" s="39"/>
      <c r="S60" s="39"/>
      <c r="T60" s="39"/>
      <c r="U60" s="39"/>
      <c r="V60" s="39"/>
      <c r="W60" s="39"/>
      <c r="X60" s="39"/>
      <c r="Y60" s="39"/>
      <c r="Z60" s="39"/>
      <c r="AA60" s="39"/>
      <c r="AB60" s="39"/>
    </row>
    <row r="61" spans="13:28" ht="20.149999999999999" customHeight="1" x14ac:dyDescent="0.25">
      <c r="M61" s="39"/>
      <c r="N61" s="39"/>
      <c r="O61" s="39"/>
      <c r="P61" s="39"/>
      <c r="Q61" s="39"/>
      <c r="R61" s="39"/>
      <c r="S61" s="39"/>
      <c r="T61" s="39"/>
      <c r="U61" s="39"/>
      <c r="V61" s="39"/>
      <c r="W61" s="39"/>
      <c r="X61" s="39"/>
      <c r="Y61" s="39"/>
      <c r="Z61" s="39"/>
      <c r="AA61" s="39"/>
      <c r="AB61" s="39"/>
    </row>
    <row r="62" spans="13:28" ht="20.149999999999999" customHeight="1" x14ac:dyDescent="0.25">
      <c r="M62" s="39"/>
      <c r="N62" s="39"/>
      <c r="O62" s="39"/>
      <c r="P62" s="39"/>
      <c r="Q62" s="39"/>
      <c r="R62" s="39"/>
      <c r="S62" s="39"/>
      <c r="T62" s="39"/>
      <c r="U62" s="39"/>
      <c r="V62" s="39"/>
      <c r="W62" s="39"/>
      <c r="X62" s="39"/>
      <c r="Y62" s="39"/>
      <c r="Z62" s="39"/>
      <c r="AA62" s="39"/>
      <c r="AB62" s="39"/>
    </row>
    <row r="63" spans="13:28" ht="20.149999999999999" customHeight="1" x14ac:dyDescent="0.25">
      <c r="M63" s="39"/>
      <c r="N63" s="39"/>
      <c r="O63" s="39"/>
      <c r="P63" s="39"/>
      <c r="Q63" s="39"/>
      <c r="R63" s="39"/>
      <c r="S63" s="39"/>
      <c r="T63" s="39"/>
      <c r="U63" s="39"/>
      <c r="V63" s="39"/>
      <c r="W63" s="39"/>
      <c r="X63" s="39"/>
      <c r="Y63" s="39"/>
      <c r="Z63" s="39"/>
      <c r="AA63" s="39"/>
      <c r="AB63" s="39"/>
    </row>
    <row r="64" spans="13:28" ht="20.149999999999999" customHeight="1" x14ac:dyDescent="0.25">
      <c r="M64" s="39"/>
      <c r="N64" s="39"/>
      <c r="O64" s="39"/>
      <c r="P64" s="39"/>
      <c r="Q64" s="39"/>
      <c r="R64" s="39"/>
      <c r="S64" s="39"/>
      <c r="T64" s="39"/>
      <c r="U64" s="39"/>
      <c r="V64" s="39"/>
      <c r="W64" s="39"/>
      <c r="X64" s="39"/>
      <c r="Y64" s="39"/>
      <c r="Z64" s="39"/>
      <c r="AA64" s="39"/>
      <c r="AB64" s="39"/>
    </row>
    <row r="65" spans="13:28" ht="20.149999999999999" customHeight="1" x14ac:dyDescent="0.25">
      <c r="M65" s="39"/>
      <c r="N65" s="39"/>
      <c r="O65" s="39"/>
      <c r="P65" s="39"/>
      <c r="Q65" s="39"/>
      <c r="R65" s="39"/>
      <c r="S65" s="39"/>
      <c r="T65" s="39"/>
      <c r="U65" s="39"/>
      <c r="V65" s="39"/>
      <c r="W65" s="39"/>
      <c r="X65" s="39"/>
      <c r="Y65" s="39"/>
      <c r="Z65" s="39"/>
      <c r="AA65" s="39"/>
      <c r="AB65" s="39"/>
    </row>
    <row r="66" spans="13:28" ht="20.149999999999999" customHeight="1" x14ac:dyDescent="0.25">
      <c r="M66" s="39"/>
      <c r="N66" s="39"/>
      <c r="O66" s="39"/>
      <c r="P66" s="39"/>
      <c r="Q66" s="39"/>
      <c r="R66" s="39"/>
      <c r="S66" s="39"/>
      <c r="T66" s="39"/>
      <c r="U66" s="39"/>
      <c r="V66" s="39"/>
      <c r="W66" s="39"/>
      <c r="X66" s="39"/>
      <c r="Y66" s="39"/>
      <c r="Z66" s="39"/>
      <c r="AA66" s="39"/>
      <c r="AB66" s="39"/>
    </row>
    <row r="67" spans="13:28" ht="20.149999999999999" customHeight="1" x14ac:dyDescent="0.25">
      <c r="M67" s="39"/>
      <c r="N67" s="39"/>
      <c r="O67" s="39"/>
      <c r="P67" s="39"/>
      <c r="Q67" s="39"/>
      <c r="R67" s="39"/>
      <c r="S67" s="39"/>
      <c r="T67" s="39"/>
      <c r="U67" s="39"/>
      <c r="V67" s="39"/>
      <c r="W67" s="39"/>
      <c r="X67" s="39"/>
      <c r="Y67" s="39"/>
      <c r="Z67" s="39"/>
      <c r="AA67" s="39"/>
      <c r="AB67" s="39"/>
    </row>
    <row r="68" spans="13:28" ht="20.149999999999999" customHeight="1" x14ac:dyDescent="0.25">
      <c r="M68" s="39"/>
      <c r="N68" s="39"/>
      <c r="O68" s="39"/>
      <c r="P68" s="39"/>
      <c r="Q68" s="39"/>
      <c r="R68" s="39"/>
      <c r="S68" s="39"/>
      <c r="T68" s="39"/>
      <c r="U68" s="39"/>
      <c r="V68" s="39"/>
      <c r="W68" s="39"/>
      <c r="X68" s="39"/>
      <c r="Y68" s="39"/>
      <c r="Z68" s="39"/>
      <c r="AA68" s="39"/>
      <c r="AB68" s="39"/>
    </row>
    <row r="69" spans="13:28" ht="20.149999999999999" customHeight="1" x14ac:dyDescent="0.25">
      <c r="M69" s="39"/>
      <c r="N69" s="39"/>
      <c r="O69" s="39"/>
      <c r="P69" s="39"/>
      <c r="Q69" s="39"/>
      <c r="R69" s="39"/>
      <c r="S69" s="39"/>
      <c r="T69" s="39"/>
      <c r="U69" s="39"/>
      <c r="V69" s="39"/>
      <c r="W69" s="39"/>
      <c r="X69" s="39"/>
      <c r="Y69" s="39"/>
      <c r="Z69" s="39"/>
      <c r="AA69" s="39"/>
      <c r="AB69" s="39"/>
    </row>
    <row r="70" spans="13:28" ht="20.149999999999999" customHeight="1" x14ac:dyDescent="0.25">
      <c r="M70" s="39"/>
      <c r="N70" s="39"/>
      <c r="O70" s="39"/>
      <c r="P70" s="39"/>
      <c r="Q70" s="39"/>
      <c r="R70" s="39"/>
      <c r="S70" s="39"/>
      <c r="T70" s="39"/>
      <c r="U70" s="39"/>
      <c r="V70" s="39"/>
      <c r="W70" s="39"/>
      <c r="X70" s="39"/>
      <c r="Y70" s="39"/>
      <c r="Z70" s="39"/>
      <c r="AA70" s="39"/>
      <c r="AB70" s="39"/>
    </row>
    <row r="71" spans="13:28" ht="20.149999999999999" customHeight="1" x14ac:dyDescent="0.25">
      <c r="M71" s="39"/>
      <c r="N71" s="39"/>
      <c r="O71" s="39"/>
      <c r="P71" s="39"/>
      <c r="Q71" s="39"/>
      <c r="R71" s="39"/>
      <c r="S71" s="39"/>
      <c r="T71" s="39"/>
      <c r="U71" s="39"/>
      <c r="V71" s="39"/>
      <c r="W71" s="39"/>
      <c r="X71" s="39"/>
      <c r="Y71" s="39"/>
      <c r="Z71" s="39"/>
      <c r="AA71" s="39"/>
      <c r="AB71" s="39"/>
    </row>
    <row r="72" spans="13:28" ht="20.149999999999999" customHeight="1" x14ac:dyDescent="0.25">
      <c r="M72" s="39"/>
      <c r="N72" s="39"/>
      <c r="O72" s="39"/>
      <c r="P72" s="39"/>
      <c r="Q72" s="39"/>
      <c r="R72" s="39"/>
      <c r="S72" s="39"/>
      <c r="T72" s="39"/>
      <c r="U72" s="39"/>
      <c r="V72" s="39"/>
      <c r="W72" s="39"/>
      <c r="X72" s="39"/>
      <c r="Y72" s="39"/>
      <c r="Z72" s="39"/>
      <c r="AA72" s="39"/>
      <c r="AB72" s="39"/>
    </row>
    <row r="73" spans="13:28" ht="20.149999999999999" customHeight="1" x14ac:dyDescent="0.25">
      <c r="M73" s="39"/>
      <c r="N73" s="39"/>
      <c r="O73" s="39"/>
      <c r="P73" s="39"/>
      <c r="Q73" s="39"/>
      <c r="R73" s="39"/>
      <c r="S73" s="39"/>
      <c r="T73" s="39"/>
      <c r="U73" s="39"/>
      <c r="V73" s="39"/>
      <c r="W73" s="39"/>
      <c r="X73" s="39"/>
      <c r="Y73" s="39"/>
      <c r="Z73" s="39"/>
      <c r="AA73" s="39"/>
      <c r="AB73" s="39"/>
    </row>
    <row r="74" spans="13:28" ht="20.149999999999999" customHeight="1" x14ac:dyDescent="0.25"/>
    <row r="75" spans="13:28" ht="20.149999999999999" customHeight="1" x14ac:dyDescent="0.25"/>
    <row r="76" spans="13:28" ht="20.149999999999999" customHeight="1" x14ac:dyDescent="0.25"/>
    <row r="77" spans="13:28" ht="20.149999999999999" customHeight="1" x14ac:dyDescent="0.25"/>
    <row r="78" spans="13:28" ht="20.149999999999999" customHeight="1" x14ac:dyDescent="0.25"/>
    <row r="79" spans="13:28" ht="20.149999999999999" customHeight="1" x14ac:dyDescent="0.25"/>
    <row r="80" spans="13:28" ht="20.149999999999999" customHeight="1" x14ac:dyDescent="0.25"/>
    <row r="81" ht="20.149999999999999" customHeight="1" x14ac:dyDescent="0.25"/>
    <row r="82" ht="20.149999999999999" customHeight="1" x14ac:dyDescent="0.25"/>
    <row r="83" ht="20.149999999999999" customHeight="1" x14ac:dyDescent="0.25"/>
    <row r="84" ht="20.149999999999999" customHeight="1" x14ac:dyDescent="0.25"/>
    <row r="85" ht="20.149999999999999" customHeight="1" x14ac:dyDescent="0.25"/>
    <row r="86" ht="20.149999999999999" customHeight="1" x14ac:dyDescent="0.25"/>
    <row r="87" ht="20.149999999999999" customHeight="1" x14ac:dyDescent="0.25"/>
    <row r="88" ht="20.149999999999999" customHeight="1" x14ac:dyDescent="0.25"/>
    <row r="89" ht="20.149999999999999" customHeight="1" x14ac:dyDescent="0.25"/>
    <row r="90" ht="20.149999999999999" customHeight="1" x14ac:dyDescent="0.25"/>
    <row r="91" ht="20.149999999999999" customHeight="1" x14ac:dyDescent="0.25"/>
    <row r="92" ht="20.149999999999999" customHeight="1" x14ac:dyDescent="0.25"/>
    <row r="93" ht="20.149999999999999" customHeight="1" x14ac:dyDescent="0.25"/>
    <row r="94" ht="20.149999999999999" customHeight="1" x14ac:dyDescent="0.25"/>
    <row r="95" ht="20.149999999999999" customHeight="1" x14ac:dyDescent="0.25"/>
    <row r="96" ht="20.149999999999999" customHeight="1" x14ac:dyDescent="0.25"/>
    <row r="97" ht="20.149999999999999" customHeight="1" x14ac:dyDescent="0.25"/>
    <row r="98" ht="20.149999999999999" customHeight="1" x14ac:dyDescent="0.25"/>
    <row r="99" ht="20.149999999999999" customHeight="1" x14ac:dyDescent="0.25"/>
    <row r="100" ht="20.149999999999999" customHeight="1" x14ac:dyDescent="0.25"/>
    <row r="101" ht="20.149999999999999" customHeight="1" x14ac:dyDescent="0.25"/>
  </sheetData>
  <sheetProtection algorithmName="SHA-512" hashValue="JHZppL2o0HBpLMMO/Imu6I2XcK/0e0iBCmSJqrLnqwy20gmfeomfi0awtf8cV4Me/FTaiCb9FdAsNe3ngFD5+w==" saltValue="6ZAyvJyX8QQ5RP/B37ecbQ==" spinCount="100000" sheet="1" objects="1" scenarios="1" selectLockedCells="1"/>
  <mergeCells count="21">
    <mergeCell ref="H9:I9"/>
    <mergeCell ref="B3:C3"/>
    <mergeCell ref="B4:C4"/>
    <mergeCell ref="B5:C5"/>
    <mergeCell ref="D5:E5"/>
    <mergeCell ref="B6:C6"/>
    <mergeCell ref="D6:E6"/>
    <mergeCell ref="B7:C7"/>
    <mergeCell ref="D7:E7"/>
    <mergeCell ref="B9:C9"/>
    <mergeCell ref="D9:E9"/>
    <mergeCell ref="F9:G9"/>
    <mergeCell ref="H13:H14"/>
    <mergeCell ref="I13:I14"/>
    <mergeCell ref="J13:J14"/>
    <mergeCell ref="B13:B14"/>
    <mergeCell ref="C13:C14"/>
    <mergeCell ref="D13:D14"/>
    <mergeCell ref="E13:E14"/>
    <mergeCell ref="F13:F14"/>
    <mergeCell ref="G13:G14"/>
  </mergeCells>
  <conditionalFormatting sqref="H11">
    <cfRule type="containsText" dxfId="184" priority="34" operator="containsText" text="Risikoermittlung notwendig">
      <formula>NOT(ISERROR(SEARCH("Risikoermittlung notwendig",H11)))</formula>
    </cfRule>
  </conditionalFormatting>
  <conditionalFormatting sqref="H11">
    <cfRule type="containsText" dxfId="183" priority="32" operator="containsText" text="untersteht mit diesen Szenarien der StFV nicht">
      <formula>NOT(ISERROR(SEARCH("untersteht mit diesen Szenarien der StFV nicht",H11)))</formula>
    </cfRule>
  </conditionalFormatting>
  <conditionalFormatting sqref="H11">
    <cfRule type="containsText" dxfId="182" priority="29" operator="containsText" text="kein HAS">
      <formula>NOT(ISERROR(SEARCH("kein HAS",H11)))</formula>
    </cfRule>
  </conditionalFormatting>
  <conditionalFormatting sqref="B11:C11">
    <cfRule type="containsText" dxfId="181" priority="23" operator="containsText" text="kein">
      <formula>NOT(ISERROR(SEARCH("kein",B11)))</formula>
    </cfRule>
    <cfRule type="containsText" dxfId="180" priority="24" operator="containsText" text="HAS">
      <formula>NOT(ISERROR(SEARCH("HAS",B11)))</formula>
    </cfRule>
    <cfRule type="containsText" dxfId="179" priority="28" operator="containsText" text="kein">
      <formula>NOT(ISERROR(SEARCH("kein",B11)))</formula>
    </cfRule>
  </conditionalFormatting>
  <conditionalFormatting sqref="H11:I11">
    <cfRule type="containsText" dxfId="178" priority="21" operator="containsText" text="keine">
      <formula>NOT(ISERROR(SEARCH("keine",H11)))</formula>
    </cfRule>
    <cfRule type="containsText" dxfId="177" priority="26" operator="containsText" text="Eingaben">
      <formula>NOT(ISERROR(SEARCH("Eingaben",H11)))</formula>
    </cfRule>
    <cfRule type="containsText" dxfId="176" priority="27" operator="containsText" text="Mengenschwelle">
      <formula>NOT(ISERROR(SEARCH("Mengenschwelle",H11)))</formula>
    </cfRule>
  </conditionalFormatting>
  <conditionalFormatting sqref="E4 F9 E8">
    <cfRule type="containsText" dxfId="175" priority="20" operator="containsText" text="falsch">
      <formula>NOT(ISERROR(SEARCH("falsch",E4)))</formula>
    </cfRule>
    <cfRule type="containsText" dxfId="174" priority="25" operator="containsText" text="Mit">
      <formula>NOT(ISERROR(SEARCH("Mit",E4)))</formula>
    </cfRule>
  </conditionalFormatting>
  <conditionalFormatting sqref="D3 D8">
    <cfRule type="containsText" dxfId="173" priority="22" operator="containsText" text="nur">
      <formula>NOT(ISERROR(SEARCH("nur",D3)))</formula>
    </cfRule>
  </conditionalFormatting>
  <conditionalFormatting sqref="E4:G4 G3 H9 G5:G6 F9 E8:F8 F6">
    <cfRule type="containsText" dxfId="172" priority="19" operator="containsText" text="Ø">
      <formula>NOT(ISERROR(SEARCH("Ø",E3)))</formula>
    </cfRule>
  </conditionalFormatting>
  <conditionalFormatting sqref="H10">
    <cfRule type="containsText" dxfId="171" priority="18" operator="containsText" text="Risikoermittlung notwendig">
      <formula>NOT(ISERROR(SEARCH("Risikoermittlung notwendig",H10)))</formula>
    </cfRule>
  </conditionalFormatting>
  <conditionalFormatting sqref="H10">
    <cfRule type="containsText" dxfId="170" priority="17" operator="containsText" text="untersteht mit diesen Szenarien der StFV nicht">
      <formula>NOT(ISERROR(SEARCH("untersteht mit diesen Szenarien der StFV nicht",H10)))</formula>
    </cfRule>
  </conditionalFormatting>
  <conditionalFormatting sqref="H10">
    <cfRule type="containsText" dxfId="169" priority="16" operator="containsText" text="kein HAS">
      <formula>NOT(ISERROR(SEARCH("kein HAS",H10)))</formula>
    </cfRule>
  </conditionalFormatting>
  <conditionalFormatting sqref="B10:C10">
    <cfRule type="containsText" dxfId="168" priority="11" operator="containsText" text="kein">
      <formula>NOT(ISERROR(SEARCH("kein",B10)))</formula>
    </cfRule>
    <cfRule type="containsText" dxfId="167" priority="12" operator="containsText" text="HAS">
      <formula>NOT(ISERROR(SEARCH("HAS",B10)))</formula>
    </cfRule>
    <cfRule type="containsText" dxfId="166" priority="15" operator="containsText" text="kein">
      <formula>NOT(ISERROR(SEARCH("kein",B10)))</formula>
    </cfRule>
  </conditionalFormatting>
  <conditionalFormatting sqref="H10:I10">
    <cfRule type="containsText" dxfId="165" priority="10" operator="containsText" text="keine">
      <formula>NOT(ISERROR(SEARCH("keine",H10)))</formula>
    </cfRule>
    <cfRule type="containsText" dxfId="164" priority="13" operator="containsText" text="Eingaben">
      <formula>NOT(ISERROR(SEARCH("Eingaben",H10)))</formula>
    </cfRule>
    <cfRule type="containsText" dxfId="163" priority="14" operator="containsText" text="Mengenschwelle">
      <formula>NOT(ISERROR(SEARCH("Mengenschwelle",H10)))</formula>
    </cfRule>
  </conditionalFormatting>
  <conditionalFormatting sqref="C12">
    <cfRule type="containsText" dxfId="162" priority="1" operator="containsText" text="fehlerhafte Eingabe">
      <formula>NOT(ISERROR(SEARCH("fehlerhafte Eingabe",C12)))</formula>
    </cfRule>
    <cfRule type="containsText" dxfId="161" priority="2" operator="containsText" text="unvollständige Eingabe">
      <formula>NOT(ISERROR(SEARCH("unvollständige Eingabe",C12)))</formula>
    </cfRule>
    <cfRule type="containsText" dxfId="160" priority="3" operator="containsText" text="nicht">
      <formula>NOT(ISERROR(SEARCH("nicht",C12)))</formula>
    </cfRule>
  </conditionalFormatting>
  <pageMargins left="0.7" right="0.7" top="0.78740157499999996" bottom="0.78740157499999996" header="0.3" footer="0.3"/>
  <pageSetup paperSize="9" orientation="landscape" horizontalDpi="300" r:id="rId1"/>
  <headerFooter>
    <oddHeader xml:space="preserve">&amp;L&amp;8&amp;O&amp;G
</oddHead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6CDA049B-F723-483F-8AC8-97D26BB6B082}">
          <x14:formula1>
            <xm:f>Definitionen!$A$38:$A$45</xm:f>
          </x14:formula1>
          <xm:sqref>L15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FE10C-3A3B-496B-9A60-445AC12A768D}">
  <sheetPr codeName="Tabelle8">
    <tabColor theme="5" tint="0.39997558519241921"/>
  </sheetPr>
  <dimension ref="A1:AC101"/>
  <sheetViews>
    <sheetView showGridLines="0" zoomScale="70" zoomScaleNormal="70" workbookViewId="0">
      <selection activeCell="E18" sqref="E18"/>
    </sheetView>
  </sheetViews>
  <sheetFormatPr baseColWidth="10" defaultColWidth="11" defaultRowHeight="11.5" x14ac:dyDescent="0.25"/>
  <cols>
    <col min="1" max="1" width="1.58203125" style="10" customWidth="1"/>
    <col min="2" max="2" width="11.58203125" style="10" customWidth="1"/>
    <col min="3" max="3" width="15.58203125" style="10" customWidth="1"/>
    <col min="4" max="10" width="12.08203125" style="10" customWidth="1"/>
    <col min="11" max="11" width="1.58203125" style="39" customWidth="1"/>
    <col min="12" max="12" width="1.58203125" style="39" hidden="1" customWidth="1"/>
    <col min="13" max="13" width="14.08203125" style="16" hidden="1" customWidth="1"/>
    <col min="14" max="14" width="11" style="10" hidden="1" customWidth="1"/>
    <col min="15" max="15" width="11.33203125" style="10" hidden="1" customWidth="1"/>
    <col min="16" max="16" width="14.33203125" style="10" hidden="1" customWidth="1"/>
    <col min="17" max="18" width="11.33203125" style="10" hidden="1" customWidth="1"/>
    <col min="19" max="29" width="11" style="10" hidden="1" customWidth="1"/>
    <col min="30" max="31" width="0" style="10" hidden="1" customWidth="1"/>
    <col min="32" max="16384" width="11" style="10"/>
  </cols>
  <sheetData>
    <row r="1" spans="1:29" ht="20.149999999999999" customHeight="1" x14ac:dyDescent="0.35">
      <c r="A1" s="65"/>
      <c r="B1" s="83" t="s">
        <v>228</v>
      </c>
      <c r="C1" s="84"/>
      <c r="D1" s="84"/>
      <c r="E1" s="84"/>
      <c r="F1" s="84"/>
      <c r="G1" s="84"/>
      <c r="H1" s="85"/>
      <c r="I1" s="84"/>
      <c r="J1" s="85"/>
      <c r="K1" s="97"/>
      <c r="L1" s="97"/>
      <c r="M1" s="10"/>
      <c r="N1" s="17" t="s">
        <v>21</v>
      </c>
      <c r="O1" s="18"/>
      <c r="R1" s="19" t="s">
        <v>20</v>
      </c>
      <c r="S1" s="20" t="s">
        <v>30</v>
      </c>
      <c r="T1" s="21"/>
      <c r="U1" s="15" t="s">
        <v>37</v>
      </c>
      <c r="V1" s="22"/>
      <c r="W1" s="22"/>
      <c r="X1" s="22"/>
      <c r="Y1" s="22"/>
      <c r="Z1" s="22"/>
      <c r="AA1" s="22"/>
      <c r="AB1" s="22"/>
      <c r="AC1" s="23"/>
    </row>
    <row r="2" spans="1:29" ht="20.149999999999999" customHeight="1" x14ac:dyDescent="0.3">
      <c r="A2" s="65"/>
      <c r="B2" s="79"/>
      <c r="C2" s="82"/>
      <c r="D2" s="80"/>
      <c r="E2" s="82"/>
      <c r="F2" s="82"/>
      <c r="G2" s="82"/>
      <c r="H2" s="81"/>
      <c r="K2" s="97"/>
      <c r="L2" s="97"/>
      <c r="M2" s="25" t="s">
        <v>22</v>
      </c>
      <c r="N2" s="26" t="s">
        <v>23</v>
      </c>
      <c r="O2" s="26" t="s">
        <v>24</v>
      </c>
      <c r="P2" s="26" t="s">
        <v>25</v>
      </c>
      <c r="Q2" s="27" t="s">
        <v>26</v>
      </c>
      <c r="R2" s="28" t="s">
        <v>45</v>
      </c>
      <c r="S2" s="28" t="s">
        <v>46</v>
      </c>
      <c r="T2" s="28" t="s">
        <v>47</v>
      </c>
      <c r="U2" s="29" t="s">
        <v>48</v>
      </c>
      <c r="V2" s="29" t="s">
        <v>49</v>
      </c>
      <c r="W2" s="29" t="s">
        <v>50</v>
      </c>
      <c r="X2" s="29" t="s">
        <v>51</v>
      </c>
      <c r="Y2" s="29" t="s">
        <v>52</v>
      </c>
      <c r="Z2" s="29" t="s">
        <v>53</v>
      </c>
      <c r="AA2" s="29" t="s">
        <v>54</v>
      </c>
      <c r="AB2" s="29" t="s">
        <v>55</v>
      </c>
      <c r="AC2" s="30" t="s">
        <v>56</v>
      </c>
    </row>
    <row r="3" spans="1:29" ht="20.149999999999999" customHeight="1" x14ac:dyDescent="0.3">
      <c r="A3" s="66"/>
      <c r="B3" s="253" t="s">
        <v>128</v>
      </c>
      <c r="C3" s="253"/>
      <c r="D3" s="111" t="str">
        <f>IF(ISBLANK(Übersicht!B14),"",Übersicht!B14)</f>
        <v/>
      </c>
      <c r="E3" s="108"/>
      <c r="F3" s="82"/>
      <c r="K3" s="98"/>
      <c r="L3" s="98"/>
      <c r="M3" s="31" t="s">
        <v>57</v>
      </c>
      <c r="N3" s="32" t="e">
        <f>S3*POWER(LN($D$4),2)+T3*LN($D$4)+R3</f>
        <v>#VALUE!</v>
      </c>
      <c r="O3" s="33" t="e">
        <f>V3*POWER(LN($D$4),2)+W3*LN($D$4)+U3</f>
        <v>#VALUE!</v>
      </c>
      <c r="P3" s="33" t="e">
        <f>Y3*POWER(LN($D$4),2)+Z3*LN($D$4)+X3</f>
        <v>#VALUE!</v>
      </c>
      <c r="Q3" s="34" t="e">
        <f>AB3*POWER(LN($D$4),2)+AC3*LN($D$4)+AA3</f>
        <v>#VALUE!</v>
      </c>
      <c r="R3" s="35">
        <f>'EXP01'!R3</f>
        <v>93.092623071601921</v>
      </c>
      <c r="S3" s="35">
        <f>'EXP01'!S3</f>
        <v>3.3178046339530836</v>
      </c>
      <c r="T3" s="35">
        <f>'EXP01'!T3</f>
        <v>-22.985471120161503</v>
      </c>
      <c r="U3" s="35">
        <f>'EXP01'!U3</f>
        <v>200.43800619874659</v>
      </c>
      <c r="V3" s="35">
        <f>'EXP01'!V3</f>
        <v>5.1258208404392382</v>
      </c>
      <c r="W3" s="35">
        <f>'EXP01'!W3</f>
        <v>-45.407360250581817</v>
      </c>
      <c r="X3" s="35">
        <f>'EXP01'!X3</f>
        <v>205.32570449326826</v>
      </c>
      <c r="Y3" s="35">
        <f>'EXP01'!Y3</f>
        <v>5.458803410422286</v>
      </c>
      <c r="Z3" s="35">
        <f>'EXP01'!Z3</f>
        <v>-39.102801900059738</v>
      </c>
      <c r="AA3" s="35">
        <f>'EXP01'!AA3</f>
        <v>386.22752410859965</v>
      </c>
      <c r="AB3" s="35">
        <f>'EXP01'!AB3</f>
        <v>8.1664767385484698</v>
      </c>
      <c r="AC3" s="35">
        <f>'EXP01'!AC3</f>
        <v>-71.317356579469404</v>
      </c>
    </row>
    <row r="4" spans="1:29" ht="20.149999999999999" customHeight="1" x14ac:dyDescent="0.3">
      <c r="A4" s="66"/>
      <c r="B4" s="253" t="s">
        <v>129</v>
      </c>
      <c r="C4" s="253"/>
      <c r="D4" s="110" t="str">
        <f>IFERROR(MAX(VLOOKUP($D$3,Übersicht!$B$12:$K$19,2),500),"")</f>
        <v/>
      </c>
      <c r="E4" s="109" t="s">
        <v>130</v>
      </c>
      <c r="F4" s="68"/>
      <c r="G4" s="68"/>
      <c r="H4" s="66"/>
      <c r="K4" s="98"/>
      <c r="L4" s="98"/>
      <c r="M4" s="31" t="s">
        <v>59</v>
      </c>
      <c r="N4" s="32" t="e">
        <f t="shared" ref="N4:N6" si="0">S4*POWER(LN($D$4),2)+T4*LN($D$4)+R4</f>
        <v>#VALUE!</v>
      </c>
      <c r="O4" s="33" t="e">
        <f t="shared" ref="O4:O6" si="1">V4*POWER(LN($D$4),2)+W4*LN($D$4)+U4</f>
        <v>#VALUE!</v>
      </c>
      <c r="P4" s="33" t="e">
        <f t="shared" ref="P4:P6" si="2">Y4*POWER(LN($D$4),2)+Z4*LN($D$4)+X4</f>
        <v>#VALUE!</v>
      </c>
      <c r="Q4" s="34" t="e">
        <f t="shared" ref="Q4:Q6" si="3">AB4*POWER(LN($D$4),2)+AC4*LN($D$4)+AA4</f>
        <v>#VALUE!</v>
      </c>
      <c r="R4" s="35">
        <f>'EXP01'!R4</f>
        <v>90.974564764608729</v>
      </c>
      <c r="S4" s="35">
        <f>'EXP01'!S4</f>
        <v>2.9130641412008949</v>
      </c>
      <c r="T4" s="35">
        <f>'EXP01'!T4</f>
        <v>-25.967335887389034</v>
      </c>
      <c r="U4" s="35">
        <f>'EXP01'!U4</f>
        <v>261.44678796317339</v>
      </c>
      <c r="V4" s="35">
        <f>'EXP01'!V4</f>
        <v>5.5497882125883731</v>
      </c>
      <c r="W4" s="35">
        <f>'EXP01'!W4</f>
        <v>-65.467922637646453</v>
      </c>
      <c r="X4" s="35">
        <f>'EXP01'!X4</f>
        <v>442.70282371959411</v>
      </c>
      <c r="Y4" s="35">
        <f>'EXP01'!Y4</f>
        <v>8.4141942134180603</v>
      </c>
      <c r="Z4" s="35">
        <f>'EXP01'!Z4</f>
        <v>-105.45560206368739</v>
      </c>
      <c r="AA4" s="35">
        <f>'EXP01'!AA4</f>
        <v>681.05169018891206</v>
      </c>
      <c r="AB4" s="35">
        <f>'EXP01'!AB4</f>
        <v>12.258812918967873</v>
      </c>
      <c r="AC4" s="35">
        <f>'EXP01'!AC4</f>
        <v>-158.39814806837435</v>
      </c>
    </row>
    <row r="5" spans="1:29" ht="20.149999999999999" customHeight="1" x14ac:dyDescent="0.3">
      <c r="A5" s="66"/>
      <c r="B5" s="253" t="s">
        <v>137</v>
      </c>
      <c r="C5" s="253"/>
      <c r="D5" s="254" t="str">
        <f>IFERROR(VLOOKUP(D3,Übersicht!$B$12:$K$19,8),"")</f>
        <v/>
      </c>
      <c r="E5" s="255"/>
      <c r="F5" s="87"/>
      <c r="G5" s="68"/>
      <c r="H5" s="66"/>
      <c r="K5" s="98"/>
      <c r="L5" s="98"/>
      <c r="M5" s="31" t="s">
        <v>61</v>
      </c>
      <c r="N5" s="32" t="e">
        <f t="shared" si="0"/>
        <v>#VALUE!</v>
      </c>
      <c r="O5" s="33" t="e">
        <f t="shared" si="1"/>
        <v>#VALUE!</v>
      </c>
      <c r="P5" s="33" t="e">
        <f t="shared" si="2"/>
        <v>#VALUE!</v>
      </c>
      <c r="Q5" s="34" t="e">
        <f t="shared" si="3"/>
        <v>#VALUE!</v>
      </c>
      <c r="R5" s="35">
        <f>'EXP01'!R5</f>
        <v>53.274375558798241</v>
      </c>
      <c r="S5" s="35">
        <f>'EXP01'!S5</f>
        <v>1.4294790483646878</v>
      </c>
      <c r="T5" s="35">
        <f>'EXP01'!T5</f>
        <v>-15.566588460846209</v>
      </c>
      <c r="U5" s="35">
        <f>'EXP01'!U5</f>
        <v>74.628728192270202</v>
      </c>
      <c r="V5" s="35">
        <f>'EXP01'!V5</f>
        <v>2.0015850751550515</v>
      </c>
      <c r="W5" s="35">
        <f>'EXP01'!W5</f>
        <v>-21.80071236841491</v>
      </c>
      <c r="X5" s="35">
        <f>'EXP01'!X5</f>
        <v>104.40778293687295</v>
      </c>
      <c r="Y5" s="35">
        <f>'EXP01'!Y5</f>
        <v>2.8010505103724763</v>
      </c>
      <c r="Z5" s="35">
        <f>'EXP01'!Z5</f>
        <v>-30.502369533406675</v>
      </c>
      <c r="AA5" s="35">
        <f>'EXP01'!AA5</f>
        <v>137.46029735705258</v>
      </c>
      <c r="AB5" s="35">
        <f>'EXP01'!AB5</f>
        <v>3.6862496555875599</v>
      </c>
      <c r="AC5" s="35">
        <f>'EXP01'!AC5</f>
        <v>-40.151494056245355</v>
      </c>
    </row>
    <row r="6" spans="1:29" ht="20.149999999999999" customHeight="1" x14ac:dyDescent="0.3">
      <c r="A6" s="66"/>
      <c r="B6" s="253" t="s">
        <v>131</v>
      </c>
      <c r="C6" s="253"/>
      <c r="D6" s="254" t="str">
        <f>IFERROR(VLOOKUP(D3,Übersicht!$B$12:$K$19,9),"")</f>
        <v/>
      </c>
      <c r="E6" s="255"/>
      <c r="F6" s="68"/>
      <c r="G6" s="68"/>
      <c r="H6" s="66"/>
      <c r="K6" s="98"/>
      <c r="L6" s="98"/>
      <c r="M6" s="31" t="s">
        <v>62</v>
      </c>
      <c r="N6" s="32" t="e">
        <f t="shared" si="0"/>
        <v>#VALUE!</v>
      </c>
      <c r="O6" s="33" t="e">
        <f t="shared" si="1"/>
        <v>#VALUE!</v>
      </c>
      <c r="P6" s="33" t="e">
        <f t="shared" si="2"/>
        <v>#VALUE!</v>
      </c>
      <c r="Q6" s="34" t="e">
        <f t="shared" si="3"/>
        <v>#VALUE!</v>
      </c>
      <c r="R6" s="35">
        <f>'EXP01'!R6</f>
        <v>41.208768361257029</v>
      </c>
      <c r="S6" s="35">
        <f>'EXP01'!S6</f>
        <v>1.1069394659024079</v>
      </c>
      <c r="T6" s="35">
        <f>'EXP01'!T6</f>
        <v>-12.048776328468888</v>
      </c>
      <c r="U6" s="35">
        <f>'EXP01'!U6</f>
        <v>57.802443826240825</v>
      </c>
      <c r="V6" s="35">
        <f>'EXP01'!V6</f>
        <v>1.5503155184435526</v>
      </c>
      <c r="W6" s="35">
        <f>'EXP01'!W6</f>
        <v>-16.885179415386492</v>
      </c>
      <c r="X6" s="35">
        <f>'EXP01'!X6</f>
        <v>80.951654466519713</v>
      </c>
      <c r="Y6" s="35">
        <f>'EXP01'!Y6</f>
        <v>2.1705591033859024</v>
      </c>
      <c r="Z6" s="35">
        <f>'EXP01'!Z6</f>
        <v>-23.643530732771598</v>
      </c>
      <c r="AA6" s="35">
        <f>'EXP01'!AA6</f>
        <v>106.48503775764438</v>
      </c>
      <c r="AB6" s="35">
        <f>'EXP01'!AB6</f>
        <v>2.8553145171188778</v>
      </c>
      <c r="AC6" s="35">
        <f>'EXP01'!AC6</f>
        <v>-31.101556106766157</v>
      </c>
    </row>
    <row r="7" spans="1:29" ht="20.149999999999999" customHeight="1" x14ac:dyDescent="0.3">
      <c r="A7" s="66"/>
      <c r="B7" s="253" t="s">
        <v>141</v>
      </c>
      <c r="C7" s="253"/>
      <c r="D7" s="254" t="str">
        <f>IFERROR(VLOOKUP($D$3,Übersicht!$B$12:$K$19,10),"")</f>
        <v/>
      </c>
      <c r="E7" s="255"/>
      <c r="F7" s="166" t="s">
        <v>215</v>
      </c>
      <c r="G7" s="167" t="str">
        <f>IF(D7="","",IF($D$7=Definitionen!$B$35,7/8,IF($D$7=Definitionen!$B$36,1/8,1))*360)</f>
        <v/>
      </c>
      <c r="H7" s="66"/>
      <c r="K7" s="98"/>
      <c r="L7" s="98"/>
      <c r="M7" s="31" t="s">
        <v>63</v>
      </c>
      <c r="N7" s="32" t="e">
        <f>S7*LN($D$4)+R7</f>
        <v>#VALUE!</v>
      </c>
      <c r="O7" s="33" t="e">
        <f>V7*LN($D$4)+U7</f>
        <v>#VALUE!</v>
      </c>
      <c r="P7" s="33" t="e">
        <f>Y7*LN($D$4)+X7</f>
        <v>#VALUE!</v>
      </c>
      <c r="Q7" s="34" t="e">
        <f>AB7*LN($D$4)+AA7</f>
        <v>#VALUE!</v>
      </c>
      <c r="R7" s="35">
        <f>'EXP01'!R7</f>
        <v>-151.40202310110195</v>
      </c>
      <c r="S7" s="35">
        <f>'EXP01'!S7</f>
        <v>46.460113184197361</v>
      </c>
      <c r="T7" s="35" t="e">
        <f>'EXP01'!T7</f>
        <v>#N/A</v>
      </c>
      <c r="U7" s="35">
        <f>'EXP01'!U7</f>
        <v>-189.18113980262018</v>
      </c>
      <c r="V7" s="35">
        <f>'EXP01'!V7</f>
        <v>62.146785274269789</v>
      </c>
      <c r="W7" s="35" t="e">
        <f>'EXP01'!W7</f>
        <v>#N/A</v>
      </c>
      <c r="X7" s="35">
        <f>'EXP01'!X7</f>
        <v>-204.79789583430832</v>
      </c>
      <c r="Y7" s="35">
        <f>'EXP01'!Y7</f>
        <v>81.694948964832619</v>
      </c>
      <c r="Z7" s="35" t="e">
        <f>'EXP01'!Z7</f>
        <v>#N/A</v>
      </c>
      <c r="AA7" s="35">
        <f>'EXP01'!AA7</f>
        <v>-166.35065360232457</v>
      </c>
      <c r="AB7" s="35">
        <f>'EXP01'!AB7</f>
        <v>99.695625585028253</v>
      </c>
      <c r="AC7" s="35" t="e">
        <f>'EXP01'!AC7</f>
        <v>#N/A</v>
      </c>
    </row>
    <row r="8" spans="1:29" ht="20.149999999999999" customHeight="1" x14ac:dyDescent="0.3">
      <c r="A8" s="66"/>
      <c r="B8" s="69"/>
      <c r="C8" s="69"/>
      <c r="D8" s="70"/>
      <c r="E8" s="68"/>
      <c r="F8" s="68"/>
      <c r="K8" s="98"/>
      <c r="L8" s="98"/>
      <c r="M8" s="31" t="s">
        <v>64</v>
      </c>
      <c r="N8" s="32" t="e">
        <f>S8*LN($D$4)+R8</f>
        <v>#VALUE!</v>
      </c>
      <c r="O8" s="33" t="e">
        <f>V8*LN($D$4)+U8</f>
        <v>#VALUE!</v>
      </c>
      <c r="P8" s="33" t="e">
        <f>Y8*LN($D$4)+X8</f>
        <v>#VALUE!</v>
      </c>
      <c r="Q8" s="34" t="e">
        <f>AB8*LN($D$4)+AA8</f>
        <v>#VALUE!</v>
      </c>
      <c r="R8" s="35">
        <f>'EXP01'!R8</f>
        <v>-124.56935300032369</v>
      </c>
      <c r="S8" s="35">
        <f>'EXP01'!S8</f>
        <v>33.225222384204876</v>
      </c>
      <c r="T8" s="35" t="e">
        <f>'EXP01'!T8</f>
        <v>#N/A</v>
      </c>
      <c r="U8" s="35">
        <f>'EXP01'!U8</f>
        <v>-166.85996540765368</v>
      </c>
      <c r="V8" s="35">
        <f>'EXP01'!V8</f>
        <v>48.693698186179915</v>
      </c>
      <c r="W8" s="35" t="e">
        <f>'EXP01'!W8</f>
        <v>#N/A</v>
      </c>
      <c r="X8" s="35">
        <f>'EXP01'!X8</f>
        <v>-234.98108900088144</v>
      </c>
      <c r="Y8" s="35">
        <f>'EXP01'!Y8</f>
        <v>75.73012140801751</v>
      </c>
      <c r="Z8" s="35" t="e">
        <f>'EXP01'!Z8</f>
        <v>#N/A</v>
      </c>
      <c r="AA8" s="35">
        <f>'EXP01'!AA8</f>
        <v>-268.63702951267777</v>
      </c>
      <c r="AB8" s="35">
        <f>'EXP01'!AB8</f>
        <v>100.87011470725513</v>
      </c>
      <c r="AC8" s="35" t="e">
        <f>'EXP01'!AC8</f>
        <v>#N/A</v>
      </c>
    </row>
    <row r="9" spans="1:29" ht="20.149999999999999" customHeight="1" x14ac:dyDescent="0.3">
      <c r="A9" s="66"/>
      <c r="B9" s="233" t="s">
        <v>96</v>
      </c>
      <c r="C9" s="234"/>
      <c r="D9" s="235" t="s">
        <v>97</v>
      </c>
      <c r="E9" s="236"/>
      <c r="F9" s="237" t="s">
        <v>102</v>
      </c>
      <c r="G9" s="238"/>
      <c r="H9" s="239" t="s">
        <v>103</v>
      </c>
      <c r="I9" s="240"/>
      <c r="K9" s="98"/>
      <c r="L9" s="98"/>
      <c r="M9" s="31" t="s">
        <v>65</v>
      </c>
      <c r="N9" s="32" t="e">
        <f t="shared" ref="N9" si="4">S9*POWER(LN($D$4),2)+T9*LN($D$4)+R9</f>
        <v>#VALUE!</v>
      </c>
      <c r="O9" s="33" t="e">
        <f t="shared" ref="O9" si="5">V9*POWER(LN($D$4),2)+W9*LN($D$4)+U9</f>
        <v>#VALUE!</v>
      </c>
      <c r="P9" s="33" t="e">
        <f t="shared" ref="P9" si="6">Y9*POWER(LN($D$4),2)+Z9*LN($D$4)+X9</f>
        <v>#VALUE!</v>
      </c>
      <c r="Q9" s="34" t="e">
        <f t="shared" ref="Q9" si="7">AB9*POWER(LN($D$4),2)+AC9*LN($D$4)+AA9</f>
        <v>#VALUE!</v>
      </c>
      <c r="R9" s="35">
        <f>'EXP01'!R9</f>
        <v>310.5119617687792</v>
      </c>
      <c r="S9" s="35">
        <f>'EXP01'!S9</f>
        <v>7.7421387881730945</v>
      </c>
      <c r="T9" s="35">
        <f>'EXP01'!T9</f>
        <v>-95.267595022870779</v>
      </c>
      <c r="U9" s="35">
        <f>'EXP01'!U9</f>
        <v>365.5962267410319</v>
      </c>
      <c r="V9" s="35">
        <f>'EXP01'!V9</f>
        <v>9.4193468422165996</v>
      </c>
      <c r="W9" s="35">
        <f>'EXP01'!W9</f>
        <v>-111.27046096687278</v>
      </c>
      <c r="X9" s="35">
        <f>'EXP01'!X9</f>
        <v>463.48590755925341</v>
      </c>
      <c r="Y9" s="35">
        <f>'EXP01'!Y9</f>
        <v>12.170544779944855</v>
      </c>
      <c r="Z9" s="35">
        <f>'EXP01'!Z9</f>
        <v>-138.81738849065061</v>
      </c>
      <c r="AA9" s="35">
        <f>'EXP01'!AA9</f>
        <v>595.85532917946375</v>
      </c>
      <c r="AB9" s="35">
        <f>'EXP01'!AB9</f>
        <v>15.890693693746071</v>
      </c>
      <c r="AC9" s="35">
        <f>'EXP01'!AC9</f>
        <v>-176.06684792892779</v>
      </c>
    </row>
    <row r="10" spans="1:29" ht="20.149999999999999" customHeight="1" x14ac:dyDescent="0.3">
      <c r="A10" s="66"/>
      <c r="B10" s="74"/>
      <c r="C10" s="73"/>
      <c r="D10" s="72"/>
      <c r="E10" s="73"/>
      <c r="F10" s="68"/>
      <c r="G10" s="71"/>
      <c r="H10" s="71"/>
      <c r="I10" s="71"/>
      <c r="J10" s="66"/>
      <c r="K10" s="98"/>
      <c r="L10" s="98"/>
      <c r="M10" s="31" t="s">
        <v>66</v>
      </c>
      <c r="N10" s="32" t="e">
        <f>S10*POWER(LN($D$4),2)+T10*LN($D$4)+R10</f>
        <v>#VALUE!</v>
      </c>
      <c r="O10" s="33" t="e">
        <f>V10*POWER(LN($D$4),2)+W10*LN($D$4)+U10</f>
        <v>#VALUE!</v>
      </c>
      <c r="P10" s="33" t="e">
        <f>Y10*POWER(LN($D$4),2)+Z10*LN($D$4)+X10</f>
        <v>#VALUE!</v>
      </c>
      <c r="Q10" s="34" t="e">
        <f>AB10*POWER(LN($D$4),2)+AC10*LN($D$4)+AA10</f>
        <v>#VALUE!</v>
      </c>
      <c r="R10" s="35">
        <f>'EXP01'!R10</f>
        <v>137.25772756842207</v>
      </c>
      <c r="S10" s="35">
        <f>'EXP01'!S10</f>
        <v>3.6721147885042003</v>
      </c>
      <c r="T10" s="35">
        <f>'EXP01'!T10</f>
        <v>-40.123870462017067</v>
      </c>
      <c r="U10" s="35">
        <f>'EXP01'!U10</f>
        <v>187.85617227647438</v>
      </c>
      <c r="V10" s="35">
        <f>'EXP01'!V10</f>
        <v>5.011589702266928</v>
      </c>
      <c r="W10" s="35">
        <f>'EXP01'!W10</f>
        <v>-55.014968797116502</v>
      </c>
      <c r="X10" s="35">
        <f>'EXP01'!X10</f>
        <v>280.66946738278932</v>
      </c>
      <c r="Y10" s="35">
        <f>'EXP01'!Y10</f>
        <v>7.374268893946347</v>
      </c>
      <c r="Z10" s="35">
        <f>'EXP01'!Z10</f>
        <v>-82.120376270234686</v>
      </c>
      <c r="AA10" s="35">
        <f>'EXP01'!AA10</f>
        <v>433.3356809484942</v>
      </c>
      <c r="AB10" s="35">
        <f>'EXP01'!AB10</f>
        <v>11.272547477545196</v>
      </c>
      <c r="AC10" s="35">
        <f>'EXP01'!AC10</f>
        <v>-127.24672341045219</v>
      </c>
    </row>
    <row r="11" spans="1:29" ht="20.149999999999999" customHeight="1" x14ac:dyDescent="0.3">
      <c r="A11" s="66"/>
      <c r="B11" s="74"/>
      <c r="C11" s="73"/>
      <c r="D11" s="72"/>
      <c r="E11" s="73"/>
      <c r="F11" s="68"/>
      <c r="G11" s="71"/>
      <c r="H11" s="71"/>
      <c r="I11" s="71"/>
      <c r="J11" s="66"/>
      <c r="K11" s="98"/>
      <c r="L11" s="98"/>
      <c r="M11" s="31" t="s">
        <v>67</v>
      </c>
      <c r="N11" s="32" t="e">
        <f>S11*POWER(LN($D$4),2)+T11*LN($D$4)+R11</f>
        <v>#VALUE!</v>
      </c>
      <c r="O11" s="33" t="e">
        <f>V11*POWER(LN($D$4),2)+W11*LN($D$4)+U11</f>
        <v>#VALUE!</v>
      </c>
      <c r="P11" s="33" t="e">
        <f>Y11*POWER(LN($D$4),2)+Z11*LN($D$4)+X11</f>
        <v>#VALUE!</v>
      </c>
      <c r="Q11" s="34" t="e">
        <f>AB11*POWER(LN($D$4),2)+AC11*LN($D$4)+AA11</f>
        <v>#VALUE!</v>
      </c>
      <c r="R11" s="35">
        <f>'EXP01'!R11</f>
        <v>414.03225051947908</v>
      </c>
      <c r="S11" s="35">
        <f>'EXP01'!S11</f>
        <v>9.7368144522116644</v>
      </c>
      <c r="T11" s="35">
        <f>'EXP01'!T11</f>
        <v>-124.20342618084518</v>
      </c>
      <c r="U11" s="35">
        <f>'EXP01'!U11</f>
        <v>195.90599020277699</v>
      </c>
      <c r="V11" s="35">
        <f>'EXP01'!V11</f>
        <v>7.3827516871316323</v>
      </c>
      <c r="W11" s="35">
        <f>'EXP01'!W11</f>
        <v>-71.006411530110341</v>
      </c>
      <c r="X11" s="35">
        <f>'EXP01'!X11</f>
        <v>-337.98244776256547</v>
      </c>
      <c r="Y11" s="35">
        <f>'EXP01'!Y11</f>
        <v>0.24968485836703744</v>
      </c>
      <c r="Z11" s="35">
        <f>'EXP01'!Z11</f>
        <v>66.570439229621073</v>
      </c>
      <c r="AA11" s="35">
        <f>'EXP01'!AA11</f>
        <v>-170.87914419168922</v>
      </c>
      <c r="AB11" s="35">
        <f>'EXP01'!AB11</f>
        <v>0.24976310993316231</v>
      </c>
      <c r="AC11" s="35">
        <f>'EXP01'!AC11</f>
        <v>66.569103311842426</v>
      </c>
    </row>
    <row r="12" spans="1:29" ht="20.149999999999999" customHeight="1" thickBot="1" x14ac:dyDescent="0.35">
      <c r="A12" s="75"/>
      <c r="B12" s="76" t="s">
        <v>117</v>
      </c>
      <c r="C12" s="77"/>
      <c r="D12" s="78"/>
      <c r="E12" s="78"/>
      <c r="F12" s="78"/>
      <c r="G12" s="78"/>
      <c r="H12" s="78"/>
      <c r="I12" s="78"/>
      <c r="J12" s="78"/>
      <c r="K12" s="99"/>
      <c r="L12" s="100"/>
      <c r="M12" s="31" t="s">
        <v>69</v>
      </c>
      <c r="N12" s="32" t="e">
        <f>S12*POWER(LN($D$4),2)+T12*LN($D$4)+R12</f>
        <v>#VALUE!</v>
      </c>
      <c r="O12" s="33" t="e">
        <f>V12*POWER(LN($D$4),2)+W12*LN($D$4)+U12</f>
        <v>#VALUE!</v>
      </c>
      <c r="P12" s="33" t="e">
        <f>Y12*POWER(LN($D$4),2)+Z12*LN($D$4)+X12</f>
        <v>#VALUE!</v>
      </c>
      <c r="Q12" s="34" t="e">
        <f>AB12*POWER(LN($D$4),2)+AC12*LN($D$4)+AA12</f>
        <v>#VALUE!</v>
      </c>
      <c r="R12" s="35">
        <f>'EXP01'!R12</f>
        <v>143.975985411013</v>
      </c>
      <c r="S12" s="35">
        <f>'EXP01'!S12</f>
        <v>3.778080889753396</v>
      </c>
      <c r="T12" s="35">
        <f>'EXP01'!T12</f>
        <v>-41.818083232104883</v>
      </c>
      <c r="U12" s="35">
        <f>'EXP01'!U12</f>
        <v>195.60543126320263</v>
      </c>
      <c r="V12" s="35">
        <f>'EXP01'!V12</f>
        <v>5.1502255210416674</v>
      </c>
      <c r="W12" s="35">
        <f>'EXP01'!W12</f>
        <v>-57.067177812568445</v>
      </c>
      <c r="X12" s="35">
        <f>'EXP01'!X12</f>
        <v>277.68379579625275</v>
      </c>
      <c r="Y12" s="35">
        <f>'EXP01'!Y12</f>
        <v>7.5264097719575487</v>
      </c>
      <c r="Z12" s="35">
        <f>'EXP01'!Z12</f>
        <v>-82.655052669918916</v>
      </c>
      <c r="AA12" s="35">
        <f>'EXP01'!AA12</f>
        <v>-95.234729014170881</v>
      </c>
      <c r="AB12" s="35">
        <f>'EXP01'!AB12</f>
        <v>3.7824292043099876</v>
      </c>
      <c r="AC12" s="35">
        <f>'EXP01'!AC12</f>
        <v>4.31931443997739</v>
      </c>
    </row>
    <row r="13" spans="1:29" ht="20.149999999999999" customHeight="1" x14ac:dyDescent="0.25">
      <c r="A13" s="38"/>
      <c r="B13" s="249" t="s">
        <v>84</v>
      </c>
      <c r="C13" s="218" t="s">
        <v>132</v>
      </c>
      <c r="D13" s="215" t="s">
        <v>133</v>
      </c>
      <c r="E13" s="251" t="s">
        <v>134</v>
      </c>
      <c r="F13" s="220" t="s">
        <v>136</v>
      </c>
      <c r="G13" s="220" t="s">
        <v>138</v>
      </c>
      <c r="H13" s="220" t="s">
        <v>139</v>
      </c>
      <c r="I13" s="220" t="s">
        <v>140</v>
      </c>
      <c r="J13" s="247" t="s">
        <v>135</v>
      </c>
      <c r="K13" s="101"/>
      <c r="M13" s="31" t="s">
        <v>70</v>
      </c>
      <c r="N13" s="32" t="e">
        <f>S13*LN($D$4)+R13</f>
        <v>#VALUE!</v>
      </c>
      <c r="O13" s="33" t="e">
        <f>V13*LN($D$4)+U13</f>
        <v>#VALUE!</v>
      </c>
      <c r="P13" s="33" t="e">
        <f t="shared" ref="P13:P14" si="8">Y13*LN($D$4)+X13</f>
        <v>#VALUE!</v>
      </c>
      <c r="Q13" s="34" t="e">
        <f>AB13*LN($D$4)+AA13</f>
        <v>#VALUE!</v>
      </c>
      <c r="R13" s="35">
        <f>'EXP01'!R13</f>
        <v>-153.84427224977563</v>
      </c>
      <c r="S13" s="35">
        <f>'EXP01'!S13</f>
        <v>47.075322524802303</v>
      </c>
      <c r="T13" s="35" t="e">
        <f>'EXP01'!T13</f>
        <v>#N/A</v>
      </c>
      <c r="U13" s="35">
        <f>'EXP01'!U13</f>
        <v>-185.05382205802621</v>
      </c>
      <c r="V13" s="35">
        <f>'EXP01'!V13</f>
        <v>61.905312340551518</v>
      </c>
      <c r="W13" s="35" t="e">
        <f>'EXP01'!W13</f>
        <v>#N/A</v>
      </c>
      <c r="X13" s="35">
        <f>'EXP01'!X13</f>
        <v>-201.1969592565772</v>
      </c>
      <c r="Y13" s="35">
        <f>'EXP01'!Y13</f>
        <v>81.523843268491518</v>
      </c>
      <c r="Z13" s="35" t="e">
        <f>'EXP01'!Z13</f>
        <v>#N/A</v>
      </c>
      <c r="AA13" s="35">
        <f>'EXP01'!AA13</f>
        <v>-159.56740299547249</v>
      </c>
      <c r="AB13" s="35">
        <f>'EXP01'!AB13</f>
        <v>99.061467206228002</v>
      </c>
      <c r="AC13" s="35" t="e">
        <f>'EXP01'!AC13</f>
        <v>#N/A</v>
      </c>
    </row>
    <row r="14" spans="1:29" ht="20.149999999999999" customHeight="1" x14ac:dyDescent="0.25">
      <c r="A14" s="38"/>
      <c r="B14" s="250"/>
      <c r="C14" s="219"/>
      <c r="D14" s="216"/>
      <c r="E14" s="252"/>
      <c r="F14" s="221"/>
      <c r="G14" s="221"/>
      <c r="H14" s="221"/>
      <c r="I14" s="221"/>
      <c r="J14" s="248"/>
      <c r="K14" s="101"/>
      <c r="M14" s="31" t="s">
        <v>71</v>
      </c>
      <c r="N14" s="32" t="e">
        <f>S14*LN($D$4)+R14</f>
        <v>#VALUE!</v>
      </c>
      <c r="O14" s="33" t="e">
        <f>V14*LN($D$4)+U14</f>
        <v>#VALUE!</v>
      </c>
      <c r="P14" s="33" t="e">
        <f t="shared" si="8"/>
        <v>#VALUE!</v>
      </c>
      <c r="Q14" s="34" t="e">
        <f>AB14*LN($D$4)+AA14</f>
        <v>#VALUE!</v>
      </c>
      <c r="R14" s="35">
        <f>'EXP01'!R14</f>
        <v>-157.83872990771695</v>
      </c>
      <c r="S14" s="35">
        <f>'EXP01'!S14</f>
        <v>38.887956132449915</v>
      </c>
      <c r="T14" s="35" t="e">
        <f>'EXP01'!T14</f>
        <v>#N/A</v>
      </c>
      <c r="U14" s="35">
        <f>'EXP01'!U14</f>
        <v>-180.56338538125638</v>
      </c>
      <c r="V14" s="35">
        <f>'EXP01'!V14</f>
        <v>52.509347924630937</v>
      </c>
      <c r="W14" s="35" t="e">
        <f>'EXP01'!W14</f>
        <v>#N/A</v>
      </c>
      <c r="X14" s="35">
        <f>'EXP01'!X14</f>
        <v>-233.65268053518261</v>
      </c>
      <c r="Y14" s="35">
        <f>'EXP01'!Y14</f>
        <v>75.628748188728594</v>
      </c>
      <c r="Z14" s="35" t="e">
        <f>'EXP01'!Z14</f>
        <v>#N/A</v>
      </c>
      <c r="AA14" s="35">
        <f>'EXP01'!AA14</f>
        <v>-266.70428153534363</v>
      </c>
      <c r="AB14" s="35">
        <f>'EXP01'!AB14</f>
        <v>100.72888868578781</v>
      </c>
      <c r="AC14" s="35" t="e">
        <f>'EXP01'!AC14</f>
        <v>#N/A</v>
      </c>
    </row>
    <row r="15" spans="1:29" ht="40" customHeight="1" x14ac:dyDescent="0.25">
      <c r="A15" s="38"/>
      <c r="B15" s="93" t="s">
        <v>118</v>
      </c>
      <c r="C15" s="24" t="e">
        <f>VLOOKUP($D$3,Übersicht!$B$12:$V$19,18)</f>
        <v>#N/A</v>
      </c>
      <c r="D15" s="90" t="e">
        <f>(((VLOOKUP(C15,Erklärungen!B:C,2,FALSE))/1000000))*(Übersicht!$N14^2*Erklärungen!$C$21)</f>
        <v>#N/A</v>
      </c>
      <c r="E15" s="174"/>
      <c r="F15" s="91" t="str">
        <f>IFERROR(IF(ISBLANK(E15),D15,E15)*0.1,"")</f>
        <v/>
      </c>
      <c r="G15" s="174"/>
      <c r="H15" s="174"/>
      <c r="I15" s="185" t="e">
        <f>MAX(D15,E15)*0.9</f>
        <v>#N/A</v>
      </c>
      <c r="J15" s="186" t="e">
        <f>IF($D$5=Definitionen!$B$18,F15+G15+H15,I15)</f>
        <v>#N/A</v>
      </c>
      <c r="K15" s="101"/>
      <c r="L15" s="42"/>
      <c r="M15" s="10"/>
    </row>
    <row r="16" spans="1:29" ht="40" customHeight="1" x14ac:dyDescent="0.25">
      <c r="A16" s="38"/>
      <c r="B16" s="93" t="s">
        <v>119</v>
      </c>
      <c r="C16" s="24" t="e">
        <f>VLOOKUP($D$3,Übersicht!$B$12:$V$19,19)</f>
        <v>#N/A</v>
      </c>
      <c r="D16" s="90" t="e">
        <f>(((VLOOKUP(C15,Erklärungen!B:C,2,FALSE))/1000000))*((Übersicht!$O14^2*Erklärungen!$C$21)-(Übersicht!N14^2*Erklärungen!$C$21))</f>
        <v>#N/A</v>
      </c>
      <c r="E16" s="174"/>
      <c r="F16" s="91" t="str">
        <f t="shared" ref="F16:F18" si="9">IFERROR(IF(ISBLANK(E16),D16,E16)*0.1,"")</f>
        <v/>
      </c>
      <c r="G16" s="174"/>
      <c r="H16" s="174"/>
      <c r="I16" s="185" t="e">
        <f>MAX(D16,E16)*0.9</f>
        <v>#N/A</v>
      </c>
      <c r="J16" s="186" t="e">
        <f>IF($D$5=Definitionen!$B$18,F16+G16+H16,I16)</f>
        <v>#N/A</v>
      </c>
      <c r="L16" s="96"/>
      <c r="M16" s="10"/>
    </row>
    <row r="17" spans="1:27" ht="40" customHeight="1" x14ac:dyDescent="0.25">
      <c r="B17" s="93" t="s">
        <v>120</v>
      </c>
      <c r="C17" s="24" t="e">
        <f>VLOOKUP($D$3,Übersicht!$B$12:$V$19,20)</f>
        <v>#N/A</v>
      </c>
      <c r="D17" s="90" t="e">
        <f>(((VLOOKUP(C15,Erklärungen!B:C,2,FALSE))/1000000))*((Übersicht!$P14^2*Erklärungen!$C$21)-(Übersicht!O14^2*Erklärungen!$C$21))</f>
        <v>#N/A</v>
      </c>
      <c r="E17" s="174"/>
      <c r="F17" s="91" t="str">
        <f t="shared" si="9"/>
        <v/>
      </c>
      <c r="G17" s="174"/>
      <c r="H17" s="174"/>
      <c r="I17" s="185" t="e">
        <f>MAX(D17,E17)*0.9</f>
        <v>#N/A</v>
      </c>
      <c r="J17" s="186" t="e">
        <f>IF($D$5=Definitionen!$B$18,F17+G17+H17,I17)</f>
        <v>#N/A</v>
      </c>
      <c r="L17" s="96"/>
      <c r="M17" s="10"/>
    </row>
    <row r="18" spans="1:27" ht="40" customHeight="1" thickBot="1" x14ac:dyDescent="0.35">
      <c r="B18" s="94" t="s">
        <v>121</v>
      </c>
      <c r="C18" s="164" t="e">
        <f>VLOOKUP($D$3,Übersicht!$B$12:$V$19,21)</f>
        <v>#N/A</v>
      </c>
      <c r="D18" s="95" t="e">
        <f>(((VLOOKUP(C15,Erklärungen!B:C,2,FALSE))/1000000))*((Übersicht!$Q14^2*Erklärungen!$C$21)-(Übersicht!P14^2*Erklärungen!$C$21))</f>
        <v>#N/A</v>
      </c>
      <c r="E18" s="175"/>
      <c r="F18" s="165" t="str">
        <f t="shared" si="9"/>
        <v/>
      </c>
      <c r="G18" s="175"/>
      <c r="H18" s="175"/>
      <c r="I18" s="187" t="e">
        <f>MAX(D18,E18)*0.9</f>
        <v>#N/A</v>
      </c>
      <c r="J18" s="186" t="e">
        <f>IF($D$5=Definitionen!$B$18,F18+G18+H18,I18)</f>
        <v>#N/A</v>
      </c>
      <c r="M18" s="10"/>
      <c r="N18" s="17" t="s">
        <v>38</v>
      </c>
      <c r="O18" s="18"/>
      <c r="Y18" s="39"/>
      <c r="Z18" s="39"/>
      <c r="AA18" s="39"/>
    </row>
    <row r="19" spans="1:27" ht="20.149999999999999" customHeight="1" x14ac:dyDescent="0.3">
      <c r="M19" s="25" t="s">
        <v>22</v>
      </c>
      <c r="N19" s="26" t="s">
        <v>27</v>
      </c>
      <c r="O19" s="26" t="s">
        <v>36</v>
      </c>
      <c r="P19" s="26" t="s">
        <v>28</v>
      </c>
      <c r="Q19" s="26" t="s">
        <v>29</v>
      </c>
      <c r="Y19" s="39"/>
      <c r="Z19" s="39"/>
      <c r="AA19" s="39"/>
    </row>
    <row r="20" spans="1:27" ht="20.149999999999999" customHeight="1" x14ac:dyDescent="0.25">
      <c r="M20" s="31" t="s">
        <v>57</v>
      </c>
      <c r="N20" s="32" t="e">
        <f t="shared" ref="N20:N31" si="10">POWER(N3, 2)*PI()</f>
        <v>#VALUE!</v>
      </c>
      <c r="O20" s="32" t="e">
        <f t="shared" ref="O20:Q31" si="11">POWER(O3, 2)*PI() - POWER(N3, 2)*PI()</f>
        <v>#VALUE!</v>
      </c>
      <c r="P20" s="32" t="e">
        <f t="shared" si="11"/>
        <v>#VALUE!</v>
      </c>
      <c r="Q20" s="32" t="e">
        <f t="shared" si="11"/>
        <v>#VALUE!</v>
      </c>
      <c r="Y20" s="40"/>
      <c r="Z20" s="39"/>
      <c r="AA20" s="39"/>
    </row>
    <row r="21" spans="1:27" ht="20.149999999999999" customHeight="1" x14ac:dyDescent="0.25">
      <c r="M21" s="31" t="s">
        <v>59</v>
      </c>
      <c r="N21" s="32" t="e">
        <f t="shared" si="10"/>
        <v>#VALUE!</v>
      </c>
      <c r="O21" s="32" t="e">
        <f t="shared" si="11"/>
        <v>#VALUE!</v>
      </c>
      <c r="P21" s="32" t="e">
        <f t="shared" si="11"/>
        <v>#VALUE!</v>
      </c>
      <c r="Q21" s="32" t="e">
        <f t="shared" si="11"/>
        <v>#VALUE!</v>
      </c>
      <c r="Y21" s="41"/>
      <c r="Z21" s="39"/>
      <c r="AA21" s="39"/>
    </row>
    <row r="22" spans="1:27" ht="20.149999999999999" customHeight="1" x14ac:dyDescent="0.25">
      <c r="M22" s="31" t="s">
        <v>61</v>
      </c>
      <c r="N22" s="32" t="e">
        <f t="shared" si="10"/>
        <v>#VALUE!</v>
      </c>
      <c r="O22" s="32" t="e">
        <f t="shared" si="11"/>
        <v>#VALUE!</v>
      </c>
      <c r="P22" s="32" t="e">
        <f t="shared" si="11"/>
        <v>#VALUE!</v>
      </c>
      <c r="Q22" s="32" t="e">
        <f t="shared" si="11"/>
        <v>#VALUE!</v>
      </c>
      <c r="Y22" s="41"/>
      <c r="Z22" s="39"/>
      <c r="AA22" s="39"/>
    </row>
    <row r="23" spans="1:27" ht="20.149999999999999" customHeight="1" x14ac:dyDescent="0.25">
      <c r="M23" s="31" t="s">
        <v>62</v>
      </c>
      <c r="N23" s="32" t="e">
        <f t="shared" si="10"/>
        <v>#VALUE!</v>
      </c>
      <c r="O23" s="32" t="e">
        <f t="shared" si="11"/>
        <v>#VALUE!</v>
      </c>
      <c r="P23" s="32" t="e">
        <f t="shared" si="11"/>
        <v>#VALUE!</v>
      </c>
      <c r="Q23" s="32" t="e">
        <f t="shared" si="11"/>
        <v>#VALUE!</v>
      </c>
      <c r="Y23" s="41"/>
      <c r="Z23" s="39"/>
      <c r="AA23" s="39"/>
    </row>
    <row r="24" spans="1:27" ht="20.149999999999999" customHeight="1" x14ac:dyDescent="0.25">
      <c r="M24" s="31" t="s">
        <v>63</v>
      </c>
      <c r="N24" s="32" t="e">
        <f t="shared" si="10"/>
        <v>#VALUE!</v>
      </c>
      <c r="O24" s="32" t="e">
        <f t="shared" si="11"/>
        <v>#VALUE!</v>
      </c>
      <c r="P24" s="32" t="e">
        <f t="shared" si="11"/>
        <v>#VALUE!</v>
      </c>
      <c r="Q24" s="32" t="e">
        <f t="shared" si="11"/>
        <v>#VALUE!</v>
      </c>
      <c r="Y24" s="41"/>
      <c r="Z24" s="39"/>
      <c r="AA24" s="39"/>
    </row>
    <row r="25" spans="1:27" ht="20.149999999999999" customHeight="1" x14ac:dyDescent="0.25">
      <c r="M25" s="31" t="s">
        <v>64</v>
      </c>
      <c r="N25" s="32" t="e">
        <f t="shared" si="10"/>
        <v>#VALUE!</v>
      </c>
      <c r="O25" s="32" t="e">
        <f t="shared" si="11"/>
        <v>#VALUE!</v>
      </c>
      <c r="P25" s="32" t="e">
        <f t="shared" si="11"/>
        <v>#VALUE!</v>
      </c>
      <c r="Q25" s="32" t="e">
        <f t="shared" si="11"/>
        <v>#VALUE!</v>
      </c>
      <c r="Y25" s="41"/>
      <c r="Z25" s="39"/>
      <c r="AA25" s="39"/>
    </row>
    <row r="26" spans="1:27" ht="20.149999999999999" customHeight="1" x14ac:dyDescent="0.25">
      <c r="J26" s="38"/>
      <c r="K26" s="101"/>
      <c r="L26" s="101"/>
      <c r="M26" s="31" t="s">
        <v>65</v>
      </c>
      <c r="N26" s="32" t="e">
        <f t="shared" si="10"/>
        <v>#VALUE!</v>
      </c>
      <c r="O26" s="32" t="e">
        <f t="shared" si="11"/>
        <v>#VALUE!</v>
      </c>
      <c r="P26" s="32" t="e">
        <f t="shared" si="11"/>
        <v>#VALUE!</v>
      </c>
      <c r="Q26" s="32" t="e">
        <f t="shared" si="11"/>
        <v>#VALUE!</v>
      </c>
      <c r="Y26" s="41"/>
      <c r="Z26" s="39"/>
      <c r="AA26" s="39"/>
    </row>
    <row r="27" spans="1:27" ht="20.149999999999999" customHeight="1" x14ac:dyDescent="0.25">
      <c r="A27" s="38"/>
      <c r="J27" s="38"/>
      <c r="K27" s="101"/>
      <c r="L27" s="101"/>
      <c r="M27" s="31" t="s">
        <v>66</v>
      </c>
      <c r="N27" s="32" t="e">
        <f t="shared" si="10"/>
        <v>#VALUE!</v>
      </c>
      <c r="O27" s="32" t="e">
        <f t="shared" si="11"/>
        <v>#VALUE!</v>
      </c>
      <c r="P27" s="32" t="e">
        <f t="shared" si="11"/>
        <v>#VALUE!</v>
      </c>
      <c r="Q27" s="32" t="e">
        <f t="shared" si="11"/>
        <v>#VALUE!</v>
      </c>
      <c r="Y27" s="41"/>
      <c r="Z27" s="39"/>
      <c r="AA27" s="39"/>
    </row>
    <row r="28" spans="1:27" ht="20.149999999999999" customHeight="1" x14ac:dyDescent="0.25">
      <c r="A28" s="38"/>
      <c r="J28" s="38"/>
      <c r="K28" s="101"/>
      <c r="L28" s="101"/>
      <c r="M28" s="31" t="s">
        <v>67</v>
      </c>
      <c r="N28" s="32" t="e">
        <f t="shared" si="10"/>
        <v>#VALUE!</v>
      </c>
      <c r="O28" s="32" t="e">
        <f t="shared" si="11"/>
        <v>#VALUE!</v>
      </c>
      <c r="P28" s="32" t="e">
        <f t="shared" si="11"/>
        <v>#VALUE!</v>
      </c>
      <c r="Q28" s="32" t="e">
        <f t="shared" si="11"/>
        <v>#VALUE!</v>
      </c>
      <c r="Y28" s="41"/>
      <c r="Z28" s="39"/>
      <c r="AA28" s="39"/>
    </row>
    <row r="29" spans="1:27" ht="20.149999999999999" customHeight="1" x14ac:dyDescent="0.25">
      <c r="A29" s="38"/>
      <c r="J29" s="38"/>
      <c r="K29" s="101"/>
      <c r="L29" s="101"/>
      <c r="M29" s="31" t="s">
        <v>69</v>
      </c>
      <c r="N29" s="32" t="e">
        <f t="shared" si="10"/>
        <v>#VALUE!</v>
      </c>
      <c r="O29" s="32" t="e">
        <f t="shared" si="11"/>
        <v>#VALUE!</v>
      </c>
      <c r="P29" s="32" t="e">
        <f t="shared" si="11"/>
        <v>#VALUE!</v>
      </c>
      <c r="Q29" s="32" t="e">
        <f t="shared" si="11"/>
        <v>#VALUE!</v>
      </c>
      <c r="Y29" s="41"/>
      <c r="Z29" s="39"/>
      <c r="AA29" s="39"/>
    </row>
    <row r="30" spans="1:27" ht="20.149999999999999" customHeight="1" x14ac:dyDescent="0.25">
      <c r="A30" s="38"/>
      <c r="M30" s="31" t="s">
        <v>70</v>
      </c>
      <c r="N30" s="32" t="e">
        <f t="shared" si="10"/>
        <v>#VALUE!</v>
      </c>
      <c r="O30" s="32" t="e">
        <f t="shared" si="11"/>
        <v>#VALUE!</v>
      </c>
      <c r="P30" s="32" t="e">
        <f t="shared" si="11"/>
        <v>#VALUE!</v>
      </c>
      <c r="Q30" s="32" t="e">
        <f t="shared" si="11"/>
        <v>#VALUE!</v>
      </c>
      <c r="Y30" s="41"/>
      <c r="Z30" s="39"/>
      <c r="AA30" s="39"/>
    </row>
    <row r="31" spans="1:27" ht="20.149999999999999" customHeight="1" x14ac:dyDescent="0.25">
      <c r="M31" s="31" t="s">
        <v>71</v>
      </c>
      <c r="N31" s="32" t="e">
        <f t="shared" si="10"/>
        <v>#VALUE!</v>
      </c>
      <c r="O31" s="32" t="e">
        <f t="shared" si="11"/>
        <v>#VALUE!</v>
      </c>
      <c r="P31" s="32" t="e">
        <f t="shared" si="11"/>
        <v>#VALUE!</v>
      </c>
      <c r="Q31" s="32" t="e">
        <f t="shared" si="11"/>
        <v>#VALUE!</v>
      </c>
      <c r="Y31" s="39"/>
      <c r="Z31" s="39"/>
      <c r="AA31" s="39"/>
    </row>
    <row r="32" spans="1:27" ht="20.149999999999999" customHeight="1" x14ac:dyDescent="0.25">
      <c r="M32" s="10"/>
      <c r="Q32" s="39"/>
      <c r="R32" s="39"/>
      <c r="S32" s="39"/>
      <c r="T32" s="39"/>
      <c r="U32" s="39"/>
      <c r="V32" s="39"/>
      <c r="W32" s="39"/>
      <c r="X32" s="39"/>
      <c r="Y32" s="39"/>
      <c r="Z32" s="39"/>
      <c r="AA32" s="39"/>
    </row>
    <row r="33" spans="13:28" ht="20.149999999999999" customHeight="1" x14ac:dyDescent="0.3">
      <c r="M33" s="39"/>
      <c r="N33" s="102"/>
      <c r="O33" s="103"/>
      <c r="P33" s="39"/>
      <c r="Q33" s="39"/>
      <c r="R33" s="39"/>
      <c r="S33" s="39"/>
      <c r="T33" s="39"/>
      <c r="U33" s="102"/>
      <c r="V33" s="103"/>
      <c r="W33" s="39"/>
      <c r="X33" s="39"/>
      <c r="Y33" s="39"/>
      <c r="Z33" s="39"/>
      <c r="AA33" s="39"/>
      <c r="AB33" s="39"/>
    </row>
    <row r="34" spans="13:28" ht="20.149999999999999" customHeight="1" x14ac:dyDescent="0.3">
      <c r="M34" s="104"/>
      <c r="N34" s="105"/>
      <c r="O34" s="105"/>
      <c r="P34" s="105"/>
      <c r="Q34" s="105"/>
      <c r="R34" s="105"/>
      <c r="S34" s="39"/>
      <c r="T34" s="104"/>
      <c r="U34" s="105"/>
      <c r="V34" s="105"/>
      <c r="W34" s="105"/>
      <c r="X34" s="105"/>
      <c r="Y34" s="105"/>
      <c r="Z34" s="39"/>
      <c r="AA34" s="39"/>
      <c r="AB34" s="39"/>
    </row>
    <row r="35" spans="13:28" ht="20.149999999999999" customHeight="1" x14ac:dyDescent="0.25">
      <c r="M35" s="40"/>
      <c r="N35" s="106"/>
      <c r="O35" s="106"/>
      <c r="P35" s="106"/>
      <c r="Q35" s="106"/>
      <c r="R35" s="106"/>
      <c r="S35" s="39"/>
      <c r="T35" s="40"/>
      <c r="U35" s="106"/>
      <c r="V35" s="106"/>
      <c r="W35" s="106"/>
      <c r="X35" s="106"/>
      <c r="Y35" s="106"/>
      <c r="Z35" s="39"/>
      <c r="AA35" s="39"/>
      <c r="AB35" s="39"/>
    </row>
    <row r="36" spans="13:28" ht="20.149999999999999" customHeight="1" x14ac:dyDescent="0.25">
      <c r="M36" s="40"/>
      <c r="N36" s="106"/>
      <c r="O36" s="106"/>
      <c r="P36" s="106"/>
      <c r="Q36" s="106"/>
      <c r="R36" s="106"/>
      <c r="S36" s="39"/>
      <c r="T36" s="40"/>
      <c r="U36" s="106"/>
      <c r="V36" s="106"/>
      <c r="W36" s="106"/>
      <c r="X36" s="106"/>
      <c r="Y36" s="106"/>
      <c r="Z36" s="39"/>
      <c r="AA36" s="39"/>
      <c r="AB36" s="39"/>
    </row>
    <row r="37" spans="13:28" ht="20.149999999999999" customHeight="1" x14ac:dyDescent="0.25">
      <c r="M37" s="40"/>
      <c r="N37" s="106"/>
      <c r="O37" s="106"/>
      <c r="P37" s="106"/>
      <c r="Q37" s="106"/>
      <c r="R37" s="106"/>
      <c r="S37" s="39"/>
      <c r="T37" s="40"/>
      <c r="U37" s="106"/>
      <c r="V37" s="106"/>
      <c r="W37" s="106"/>
      <c r="X37" s="106"/>
      <c r="Y37" s="106"/>
      <c r="Z37" s="39"/>
      <c r="AA37" s="39"/>
      <c r="AB37" s="39"/>
    </row>
    <row r="38" spans="13:28" ht="20.149999999999999" customHeight="1" x14ac:dyDescent="0.25">
      <c r="M38" s="40"/>
      <c r="N38" s="106"/>
      <c r="O38" s="106"/>
      <c r="P38" s="106"/>
      <c r="Q38" s="106"/>
      <c r="R38" s="106"/>
      <c r="S38" s="39"/>
      <c r="T38" s="40"/>
      <c r="U38" s="106"/>
      <c r="V38" s="106"/>
      <c r="W38" s="106"/>
      <c r="X38" s="106"/>
      <c r="Y38" s="106"/>
      <c r="Z38" s="39"/>
      <c r="AA38" s="39"/>
      <c r="AB38" s="39"/>
    </row>
    <row r="39" spans="13:28" ht="20.149999999999999" customHeight="1" x14ac:dyDescent="0.25">
      <c r="M39" s="40"/>
      <c r="N39" s="106"/>
      <c r="O39" s="106"/>
      <c r="P39" s="106"/>
      <c r="Q39" s="106"/>
      <c r="R39" s="106"/>
      <c r="S39" s="39"/>
      <c r="T39" s="40"/>
      <c r="U39" s="106"/>
      <c r="V39" s="106"/>
      <c r="W39" s="106"/>
      <c r="X39" s="106"/>
      <c r="Y39" s="106"/>
      <c r="Z39" s="39"/>
      <c r="AA39" s="39"/>
      <c r="AB39" s="39"/>
    </row>
    <row r="40" spans="13:28" ht="20.149999999999999" customHeight="1" x14ac:dyDescent="0.25">
      <c r="M40" s="40"/>
      <c r="N40" s="106"/>
      <c r="O40" s="106"/>
      <c r="P40" s="106"/>
      <c r="Q40" s="106"/>
      <c r="R40" s="106"/>
      <c r="S40" s="39"/>
      <c r="T40" s="40"/>
      <c r="U40" s="106"/>
      <c r="V40" s="106"/>
      <c r="W40" s="106"/>
      <c r="X40" s="106"/>
      <c r="Y40" s="106"/>
      <c r="Z40" s="39"/>
      <c r="AA40" s="39"/>
      <c r="AB40" s="39"/>
    </row>
    <row r="41" spans="13:28" ht="20.149999999999999" customHeight="1" x14ac:dyDescent="0.25">
      <c r="M41" s="40"/>
      <c r="N41" s="106"/>
      <c r="O41" s="106"/>
      <c r="P41" s="106"/>
      <c r="Q41" s="106"/>
      <c r="R41" s="106"/>
      <c r="S41" s="39"/>
      <c r="T41" s="40"/>
      <c r="U41" s="106"/>
      <c r="V41" s="106"/>
      <c r="W41" s="106"/>
      <c r="X41" s="106"/>
      <c r="Y41" s="106"/>
      <c r="Z41" s="39"/>
      <c r="AA41" s="39"/>
      <c r="AB41" s="39"/>
    </row>
    <row r="42" spans="13:28" ht="20.149999999999999" customHeight="1" x14ac:dyDescent="0.25">
      <c r="M42" s="40"/>
      <c r="N42" s="106"/>
      <c r="O42" s="106"/>
      <c r="P42" s="106"/>
      <c r="Q42" s="106"/>
      <c r="R42" s="106"/>
      <c r="S42" s="39"/>
      <c r="T42" s="40"/>
      <c r="U42" s="106"/>
      <c r="V42" s="106"/>
      <c r="W42" s="106"/>
      <c r="X42" s="106"/>
      <c r="Y42" s="106"/>
      <c r="Z42" s="39"/>
      <c r="AA42" s="39"/>
      <c r="AB42" s="39"/>
    </row>
    <row r="43" spans="13:28" ht="20.149999999999999" customHeight="1" x14ac:dyDescent="0.25">
      <c r="M43" s="40"/>
      <c r="N43" s="106"/>
      <c r="O43" s="106"/>
      <c r="P43" s="106"/>
      <c r="Q43" s="106"/>
      <c r="R43" s="106"/>
      <c r="S43" s="39"/>
      <c r="T43" s="40"/>
      <c r="U43" s="106"/>
      <c r="V43" s="106"/>
      <c r="W43" s="106"/>
      <c r="X43" s="106"/>
      <c r="Y43" s="106"/>
      <c r="Z43" s="39"/>
      <c r="AA43" s="39"/>
      <c r="AB43" s="39"/>
    </row>
    <row r="44" spans="13:28" ht="20.149999999999999" customHeight="1" x14ac:dyDescent="0.25">
      <c r="M44" s="40"/>
      <c r="N44" s="106"/>
      <c r="O44" s="106"/>
      <c r="P44" s="106"/>
      <c r="Q44" s="106"/>
      <c r="R44" s="106"/>
      <c r="S44" s="39"/>
      <c r="T44" s="40"/>
      <c r="U44" s="106"/>
      <c r="V44" s="106"/>
      <c r="W44" s="106"/>
      <c r="X44" s="106"/>
      <c r="Y44" s="106"/>
      <c r="Z44" s="39"/>
      <c r="AA44" s="39"/>
      <c r="AB44" s="39"/>
    </row>
    <row r="45" spans="13:28" ht="20.149999999999999" customHeight="1" x14ac:dyDescent="0.25">
      <c r="M45" s="40"/>
      <c r="N45" s="106"/>
      <c r="O45" s="106"/>
      <c r="P45" s="106"/>
      <c r="Q45" s="106"/>
      <c r="R45" s="106"/>
      <c r="S45" s="39"/>
      <c r="T45" s="40"/>
      <c r="U45" s="106"/>
      <c r="V45" s="106"/>
      <c r="W45" s="106"/>
      <c r="X45" s="106"/>
      <c r="Y45" s="106"/>
      <c r="Z45" s="39"/>
      <c r="AA45" s="39"/>
      <c r="AB45" s="39"/>
    </row>
    <row r="46" spans="13:28" ht="20.149999999999999" customHeight="1" x14ac:dyDescent="0.25">
      <c r="M46" s="39"/>
      <c r="N46" s="40"/>
      <c r="O46" s="106"/>
      <c r="P46" s="106"/>
      <c r="Q46" s="106"/>
      <c r="R46" s="106"/>
      <c r="S46" s="106"/>
      <c r="T46" s="39"/>
      <c r="U46" s="40"/>
      <c r="V46" s="106"/>
      <c r="W46" s="106"/>
      <c r="X46" s="106"/>
      <c r="Y46" s="106"/>
      <c r="Z46" s="106"/>
      <c r="AA46" s="39"/>
      <c r="AB46" s="39"/>
    </row>
    <row r="47" spans="13:28" ht="20.149999999999999" customHeight="1" x14ac:dyDescent="0.25">
      <c r="M47" s="39"/>
      <c r="N47" s="39"/>
      <c r="O47" s="39"/>
      <c r="P47" s="39"/>
      <c r="Q47" s="39"/>
      <c r="R47" s="39"/>
      <c r="S47" s="39"/>
      <c r="T47" s="39"/>
      <c r="U47" s="39"/>
      <c r="V47" s="39"/>
      <c r="W47" s="39"/>
      <c r="X47" s="39"/>
      <c r="Y47" s="39"/>
      <c r="Z47" s="39"/>
      <c r="AA47" s="39"/>
      <c r="AB47" s="39"/>
    </row>
    <row r="48" spans="13:28" ht="20.149999999999999" customHeight="1" x14ac:dyDescent="0.25">
      <c r="M48" s="39"/>
      <c r="N48" s="39"/>
      <c r="O48" s="39"/>
      <c r="P48" s="39"/>
      <c r="Q48" s="39"/>
      <c r="R48" s="39"/>
      <c r="S48" s="39"/>
      <c r="T48" s="39"/>
      <c r="U48" s="39"/>
      <c r="V48" s="39"/>
      <c r="W48" s="39"/>
      <c r="X48" s="39"/>
      <c r="Y48" s="39"/>
      <c r="Z48" s="39"/>
      <c r="AA48" s="39"/>
      <c r="AB48" s="39"/>
    </row>
    <row r="49" spans="13:28" ht="20.149999999999999" customHeight="1" x14ac:dyDescent="0.25">
      <c r="M49" s="39"/>
      <c r="N49" s="39"/>
      <c r="O49" s="39"/>
      <c r="P49" s="39"/>
      <c r="Q49" s="39"/>
      <c r="R49" s="39"/>
      <c r="S49" s="39"/>
      <c r="T49" s="39"/>
      <c r="U49" s="39"/>
      <c r="V49" s="39"/>
      <c r="W49" s="39"/>
      <c r="X49" s="39"/>
      <c r="Y49" s="39"/>
      <c r="Z49" s="39"/>
      <c r="AA49" s="39"/>
      <c r="AB49" s="39"/>
    </row>
    <row r="50" spans="13:28" ht="20.149999999999999" customHeight="1" x14ac:dyDescent="0.25">
      <c r="M50" s="39"/>
      <c r="N50" s="39"/>
      <c r="O50" s="39"/>
      <c r="P50" s="39"/>
      <c r="Q50" s="39"/>
      <c r="R50" s="39"/>
      <c r="S50" s="39"/>
      <c r="T50" s="39"/>
      <c r="U50" s="39"/>
      <c r="V50" s="39"/>
      <c r="W50" s="39"/>
      <c r="X50" s="39"/>
      <c r="Y50" s="39"/>
      <c r="Z50" s="39"/>
      <c r="AA50" s="39"/>
      <c r="AB50" s="39"/>
    </row>
    <row r="51" spans="13:28" ht="20.149999999999999" customHeight="1" x14ac:dyDescent="0.25">
      <c r="M51" s="39"/>
      <c r="N51" s="39"/>
      <c r="O51" s="39"/>
      <c r="P51" s="39"/>
      <c r="Q51" s="39"/>
      <c r="R51" s="39"/>
      <c r="S51" s="39"/>
      <c r="T51" s="39"/>
      <c r="U51" s="39"/>
      <c r="V51" s="39"/>
      <c r="W51" s="39"/>
      <c r="X51" s="39"/>
      <c r="Y51" s="39"/>
      <c r="Z51" s="39"/>
      <c r="AA51" s="39"/>
      <c r="AB51" s="39"/>
    </row>
    <row r="52" spans="13:28" ht="20.149999999999999" customHeight="1" x14ac:dyDescent="0.25">
      <c r="M52" s="39"/>
      <c r="N52" s="39"/>
      <c r="O52" s="39"/>
      <c r="P52" s="39"/>
      <c r="Q52" s="39"/>
      <c r="R52" s="39"/>
      <c r="S52" s="39"/>
      <c r="T52" s="39"/>
      <c r="U52" s="39"/>
      <c r="V52" s="39"/>
      <c r="W52" s="39"/>
      <c r="X52" s="39"/>
      <c r="Y52" s="39"/>
      <c r="Z52" s="39"/>
      <c r="AA52" s="39"/>
      <c r="AB52" s="39"/>
    </row>
    <row r="53" spans="13:28" ht="20.149999999999999" customHeight="1" x14ac:dyDescent="0.25">
      <c r="M53" s="39"/>
      <c r="N53" s="39"/>
      <c r="O53" s="39"/>
      <c r="P53" s="39"/>
      <c r="Q53" s="39"/>
      <c r="R53" s="39"/>
      <c r="S53" s="39"/>
      <c r="T53" s="39"/>
      <c r="U53" s="39"/>
      <c r="V53" s="39"/>
      <c r="W53" s="39"/>
      <c r="X53" s="39"/>
      <c r="Y53" s="39"/>
      <c r="Z53" s="39"/>
      <c r="AA53" s="39"/>
      <c r="AB53" s="39"/>
    </row>
    <row r="54" spans="13:28" ht="20.149999999999999" customHeight="1" x14ac:dyDescent="0.25">
      <c r="M54" s="39"/>
      <c r="N54" s="39"/>
      <c r="O54" s="39"/>
      <c r="P54" s="39"/>
      <c r="Q54" s="39"/>
      <c r="R54" s="39"/>
      <c r="S54" s="39"/>
      <c r="T54" s="39"/>
      <c r="U54" s="39"/>
      <c r="V54" s="39"/>
      <c r="W54" s="39"/>
      <c r="X54" s="39"/>
      <c r="Y54" s="39"/>
      <c r="Z54" s="39"/>
      <c r="AA54" s="39"/>
      <c r="AB54" s="39"/>
    </row>
    <row r="55" spans="13:28" ht="20.149999999999999" customHeight="1" x14ac:dyDescent="0.25">
      <c r="M55" s="39"/>
      <c r="N55" s="39"/>
      <c r="O55" s="39"/>
      <c r="P55" s="39"/>
      <c r="Q55" s="39"/>
      <c r="R55" s="39"/>
      <c r="S55" s="39"/>
      <c r="T55" s="39"/>
      <c r="U55" s="39"/>
      <c r="V55" s="39"/>
      <c r="W55" s="39"/>
      <c r="X55" s="39"/>
      <c r="Y55" s="39"/>
      <c r="Z55" s="39"/>
      <c r="AA55" s="39"/>
      <c r="AB55" s="39"/>
    </row>
    <row r="56" spans="13:28" ht="20.149999999999999" customHeight="1" x14ac:dyDescent="0.25">
      <c r="M56" s="39"/>
      <c r="N56" s="39"/>
      <c r="O56" s="39"/>
      <c r="P56" s="39"/>
      <c r="Q56" s="39"/>
      <c r="R56" s="39"/>
      <c r="S56" s="39"/>
      <c r="T56" s="39"/>
      <c r="U56" s="39"/>
      <c r="V56" s="39"/>
      <c r="W56" s="39"/>
      <c r="X56" s="39"/>
      <c r="Y56" s="39"/>
      <c r="Z56" s="39"/>
      <c r="AA56" s="39"/>
      <c r="AB56" s="39"/>
    </row>
    <row r="57" spans="13:28" ht="20.149999999999999" customHeight="1" x14ac:dyDescent="0.25">
      <c r="M57" s="39"/>
      <c r="N57" s="39"/>
      <c r="O57" s="39"/>
      <c r="P57" s="39"/>
      <c r="Q57" s="39"/>
      <c r="R57" s="39"/>
      <c r="S57" s="39"/>
      <c r="T57" s="39"/>
      <c r="U57" s="39"/>
      <c r="V57" s="39"/>
      <c r="W57" s="39"/>
      <c r="X57" s="39"/>
      <c r="Y57" s="39"/>
      <c r="Z57" s="39"/>
      <c r="AA57" s="39"/>
      <c r="AB57" s="39"/>
    </row>
    <row r="58" spans="13:28" ht="20.149999999999999" customHeight="1" x14ac:dyDescent="0.25">
      <c r="M58" s="39"/>
      <c r="N58" s="39"/>
      <c r="O58" s="39"/>
      <c r="P58" s="39"/>
      <c r="Q58" s="39"/>
      <c r="R58" s="39"/>
      <c r="S58" s="39"/>
      <c r="T58" s="39"/>
      <c r="U58" s="39"/>
      <c r="V58" s="39"/>
      <c r="W58" s="39"/>
      <c r="X58" s="39"/>
      <c r="Y58" s="39"/>
      <c r="Z58" s="39"/>
      <c r="AA58" s="39"/>
      <c r="AB58" s="39"/>
    </row>
    <row r="59" spans="13:28" ht="20.149999999999999" customHeight="1" x14ac:dyDescent="0.25">
      <c r="M59" s="39"/>
      <c r="N59" s="39"/>
      <c r="O59" s="39"/>
      <c r="P59" s="39"/>
      <c r="Q59" s="39"/>
      <c r="R59" s="39"/>
      <c r="S59" s="39"/>
      <c r="T59" s="39"/>
      <c r="U59" s="39"/>
      <c r="V59" s="39"/>
      <c r="W59" s="39"/>
      <c r="X59" s="39"/>
      <c r="Y59" s="39"/>
      <c r="Z59" s="39"/>
      <c r="AA59" s="39"/>
      <c r="AB59" s="39"/>
    </row>
    <row r="60" spans="13:28" ht="20.149999999999999" customHeight="1" x14ac:dyDescent="0.25">
      <c r="M60" s="39"/>
      <c r="N60" s="39"/>
      <c r="O60" s="39"/>
      <c r="P60" s="39"/>
      <c r="Q60" s="39"/>
      <c r="R60" s="39"/>
      <c r="S60" s="39"/>
      <c r="T60" s="39"/>
      <c r="U60" s="39"/>
      <c r="V60" s="39"/>
      <c r="W60" s="39"/>
      <c r="X60" s="39"/>
      <c r="Y60" s="39"/>
      <c r="Z60" s="39"/>
      <c r="AA60" s="39"/>
      <c r="AB60" s="39"/>
    </row>
    <row r="61" spans="13:28" ht="20.149999999999999" customHeight="1" x14ac:dyDescent="0.25">
      <c r="M61" s="39"/>
      <c r="N61" s="39"/>
      <c r="O61" s="39"/>
      <c r="P61" s="39"/>
      <c r="Q61" s="39"/>
      <c r="R61" s="39"/>
      <c r="S61" s="39"/>
      <c r="T61" s="39"/>
      <c r="U61" s="39"/>
      <c r="V61" s="39"/>
      <c r="W61" s="39"/>
      <c r="X61" s="39"/>
      <c r="Y61" s="39"/>
      <c r="Z61" s="39"/>
      <c r="AA61" s="39"/>
      <c r="AB61" s="39"/>
    </row>
    <row r="62" spans="13:28" ht="20.149999999999999" customHeight="1" x14ac:dyDescent="0.25">
      <c r="M62" s="39"/>
      <c r="N62" s="39"/>
      <c r="O62" s="39"/>
      <c r="P62" s="39"/>
      <c r="Q62" s="39"/>
      <c r="R62" s="39"/>
      <c r="S62" s="39"/>
      <c r="T62" s="39"/>
      <c r="U62" s="39"/>
      <c r="V62" s="39"/>
      <c r="W62" s="39"/>
      <c r="X62" s="39"/>
      <c r="Y62" s="39"/>
      <c r="Z62" s="39"/>
      <c r="AA62" s="39"/>
      <c r="AB62" s="39"/>
    </row>
    <row r="63" spans="13:28" ht="20.149999999999999" customHeight="1" x14ac:dyDescent="0.25">
      <c r="M63" s="39"/>
      <c r="N63" s="39"/>
      <c r="O63" s="39"/>
      <c r="P63" s="39"/>
      <c r="Q63" s="39"/>
      <c r="R63" s="39"/>
      <c r="S63" s="39"/>
      <c r="T63" s="39"/>
      <c r="U63" s="39"/>
      <c r="V63" s="39"/>
      <c r="W63" s="39"/>
      <c r="X63" s="39"/>
      <c r="Y63" s="39"/>
      <c r="Z63" s="39"/>
      <c r="AA63" s="39"/>
      <c r="AB63" s="39"/>
    </row>
    <row r="64" spans="13:28" ht="20.149999999999999" customHeight="1" x14ac:dyDescent="0.25">
      <c r="M64" s="39"/>
      <c r="N64" s="39"/>
      <c r="O64" s="39"/>
      <c r="P64" s="39"/>
      <c r="Q64" s="39"/>
      <c r="R64" s="39"/>
      <c r="S64" s="39"/>
      <c r="T64" s="39"/>
      <c r="U64" s="39"/>
      <c r="V64" s="39"/>
      <c r="W64" s="39"/>
      <c r="X64" s="39"/>
      <c r="Y64" s="39"/>
      <c r="Z64" s="39"/>
      <c r="AA64" s="39"/>
      <c r="AB64" s="39"/>
    </row>
    <row r="65" spans="13:28" ht="20.149999999999999" customHeight="1" x14ac:dyDescent="0.25">
      <c r="M65" s="39"/>
      <c r="N65" s="39"/>
      <c r="O65" s="39"/>
      <c r="P65" s="39"/>
      <c r="Q65" s="39"/>
      <c r="R65" s="39"/>
      <c r="S65" s="39"/>
      <c r="T65" s="39"/>
      <c r="U65" s="39"/>
      <c r="V65" s="39"/>
      <c r="W65" s="39"/>
      <c r="X65" s="39"/>
      <c r="Y65" s="39"/>
      <c r="Z65" s="39"/>
      <c r="AA65" s="39"/>
      <c r="AB65" s="39"/>
    </row>
    <row r="66" spans="13:28" ht="20.149999999999999" customHeight="1" x14ac:dyDescent="0.25">
      <c r="M66" s="39"/>
      <c r="N66" s="39"/>
      <c r="O66" s="39"/>
      <c r="P66" s="39"/>
      <c r="Q66" s="39"/>
      <c r="R66" s="39"/>
      <c r="S66" s="39"/>
      <c r="T66" s="39"/>
      <c r="U66" s="39"/>
      <c r="V66" s="39"/>
      <c r="W66" s="39"/>
      <c r="X66" s="39"/>
      <c r="Y66" s="39"/>
      <c r="Z66" s="39"/>
      <c r="AA66" s="39"/>
      <c r="AB66" s="39"/>
    </row>
    <row r="67" spans="13:28" ht="20.149999999999999" customHeight="1" x14ac:dyDescent="0.25">
      <c r="M67" s="39"/>
      <c r="N67" s="39"/>
      <c r="O67" s="39"/>
      <c r="P67" s="39"/>
      <c r="Q67" s="39"/>
      <c r="R67" s="39"/>
      <c r="S67" s="39"/>
      <c r="T67" s="39"/>
      <c r="U67" s="39"/>
      <c r="V67" s="39"/>
      <c r="W67" s="39"/>
      <c r="X67" s="39"/>
      <c r="Y67" s="39"/>
      <c r="Z67" s="39"/>
      <c r="AA67" s="39"/>
      <c r="AB67" s="39"/>
    </row>
    <row r="68" spans="13:28" ht="20.149999999999999" customHeight="1" x14ac:dyDescent="0.25">
      <c r="M68" s="39"/>
      <c r="N68" s="39"/>
      <c r="O68" s="39"/>
      <c r="P68" s="39"/>
      <c r="Q68" s="39"/>
      <c r="R68" s="39"/>
      <c r="S68" s="39"/>
      <c r="T68" s="39"/>
      <c r="U68" s="39"/>
      <c r="V68" s="39"/>
      <c r="W68" s="39"/>
      <c r="X68" s="39"/>
      <c r="Y68" s="39"/>
      <c r="Z68" s="39"/>
      <c r="AA68" s="39"/>
      <c r="AB68" s="39"/>
    </row>
    <row r="69" spans="13:28" ht="20.149999999999999" customHeight="1" x14ac:dyDescent="0.25">
      <c r="M69" s="39"/>
      <c r="N69" s="39"/>
      <c r="O69" s="39"/>
      <c r="P69" s="39"/>
      <c r="Q69" s="39"/>
      <c r="R69" s="39"/>
      <c r="S69" s="39"/>
      <c r="T69" s="39"/>
      <c r="U69" s="39"/>
      <c r="V69" s="39"/>
      <c r="W69" s="39"/>
      <c r="X69" s="39"/>
      <c r="Y69" s="39"/>
      <c r="Z69" s="39"/>
      <c r="AA69" s="39"/>
      <c r="AB69" s="39"/>
    </row>
    <row r="70" spans="13:28" ht="20.149999999999999" customHeight="1" x14ac:dyDescent="0.25">
      <c r="M70" s="39"/>
      <c r="N70" s="39"/>
      <c r="O70" s="39"/>
      <c r="P70" s="39"/>
      <c r="Q70" s="39"/>
      <c r="R70" s="39"/>
      <c r="S70" s="39"/>
      <c r="T70" s="39"/>
      <c r="U70" s="39"/>
      <c r="V70" s="39"/>
      <c r="W70" s="39"/>
      <c r="X70" s="39"/>
      <c r="Y70" s="39"/>
      <c r="Z70" s="39"/>
      <c r="AA70" s="39"/>
      <c r="AB70" s="39"/>
    </row>
    <row r="71" spans="13:28" ht="20.149999999999999" customHeight="1" x14ac:dyDescent="0.25">
      <c r="M71" s="39"/>
      <c r="N71" s="39"/>
      <c r="O71" s="39"/>
      <c r="P71" s="39"/>
      <c r="Q71" s="39"/>
      <c r="R71" s="39"/>
      <c r="S71" s="39"/>
      <c r="T71" s="39"/>
      <c r="U71" s="39"/>
      <c r="V71" s="39"/>
      <c r="W71" s="39"/>
      <c r="X71" s="39"/>
      <c r="Y71" s="39"/>
      <c r="Z71" s="39"/>
      <c r="AA71" s="39"/>
      <c r="AB71" s="39"/>
    </row>
    <row r="72" spans="13:28" ht="20.149999999999999" customHeight="1" x14ac:dyDescent="0.25">
      <c r="M72" s="39"/>
      <c r="N72" s="39"/>
      <c r="O72" s="39"/>
      <c r="P72" s="39"/>
      <c r="Q72" s="39"/>
      <c r="R72" s="39"/>
      <c r="S72" s="39"/>
      <c r="T72" s="39"/>
      <c r="U72" s="39"/>
      <c r="V72" s="39"/>
      <c r="W72" s="39"/>
      <c r="X72" s="39"/>
      <c r="Y72" s="39"/>
      <c r="Z72" s="39"/>
      <c r="AA72" s="39"/>
      <c r="AB72" s="39"/>
    </row>
    <row r="73" spans="13:28" ht="20.149999999999999" customHeight="1" x14ac:dyDescent="0.25">
      <c r="M73" s="39"/>
      <c r="N73" s="39"/>
      <c r="O73" s="39"/>
      <c r="P73" s="39"/>
      <c r="Q73" s="39"/>
      <c r="R73" s="39"/>
      <c r="S73" s="39"/>
      <c r="T73" s="39"/>
      <c r="U73" s="39"/>
      <c r="V73" s="39"/>
      <c r="W73" s="39"/>
      <c r="X73" s="39"/>
      <c r="Y73" s="39"/>
      <c r="Z73" s="39"/>
      <c r="AA73" s="39"/>
      <c r="AB73" s="39"/>
    </row>
    <row r="74" spans="13:28" ht="20.149999999999999" customHeight="1" x14ac:dyDescent="0.25"/>
    <row r="75" spans="13:28" ht="20.149999999999999" customHeight="1" x14ac:dyDescent="0.25"/>
    <row r="76" spans="13:28" ht="20.149999999999999" customHeight="1" x14ac:dyDescent="0.25"/>
    <row r="77" spans="13:28" ht="20.149999999999999" customHeight="1" x14ac:dyDescent="0.25"/>
    <row r="78" spans="13:28" ht="20.149999999999999" customHeight="1" x14ac:dyDescent="0.25"/>
    <row r="79" spans="13:28" ht="20.149999999999999" customHeight="1" x14ac:dyDescent="0.25"/>
    <row r="80" spans="13:28" ht="20.149999999999999" customHeight="1" x14ac:dyDescent="0.25"/>
    <row r="81" ht="20.149999999999999" customHeight="1" x14ac:dyDescent="0.25"/>
    <row r="82" ht="20.149999999999999" customHeight="1" x14ac:dyDescent="0.25"/>
    <row r="83" ht="20.149999999999999" customHeight="1" x14ac:dyDescent="0.25"/>
    <row r="84" ht="20.149999999999999" customHeight="1" x14ac:dyDescent="0.25"/>
    <row r="85" ht="20.149999999999999" customHeight="1" x14ac:dyDescent="0.25"/>
    <row r="86" ht="20.149999999999999" customHeight="1" x14ac:dyDescent="0.25"/>
    <row r="87" ht="20.149999999999999" customHeight="1" x14ac:dyDescent="0.25"/>
    <row r="88" ht="20.149999999999999" customHeight="1" x14ac:dyDescent="0.25"/>
    <row r="89" ht="20.149999999999999" customHeight="1" x14ac:dyDescent="0.25"/>
    <row r="90" ht="20.149999999999999" customHeight="1" x14ac:dyDescent="0.25"/>
    <row r="91" ht="20.149999999999999" customHeight="1" x14ac:dyDescent="0.25"/>
    <row r="92" ht="20.149999999999999" customHeight="1" x14ac:dyDescent="0.25"/>
    <row r="93" ht="20.149999999999999" customHeight="1" x14ac:dyDescent="0.25"/>
    <row r="94" ht="20.149999999999999" customHeight="1" x14ac:dyDescent="0.25"/>
    <row r="95" ht="20.149999999999999" customHeight="1" x14ac:dyDescent="0.25"/>
    <row r="96" ht="20.149999999999999" customHeight="1" x14ac:dyDescent="0.25"/>
    <row r="97" ht="20.149999999999999" customHeight="1" x14ac:dyDescent="0.25"/>
    <row r="98" ht="20.149999999999999" customHeight="1" x14ac:dyDescent="0.25"/>
    <row r="99" ht="20.149999999999999" customHeight="1" x14ac:dyDescent="0.25"/>
    <row r="100" ht="20.149999999999999" customHeight="1" x14ac:dyDescent="0.25"/>
    <row r="101" ht="20.149999999999999" customHeight="1" x14ac:dyDescent="0.25"/>
  </sheetData>
  <sheetProtection algorithmName="SHA-512" hashValue="Rw5nv61nPjA1ofadSkoHf2Vu8BjmVuIlcBJSTSdym8tWwDm/oUokfP94lG7AEp6BuBbj3ZJI5f2SeLnBsn8GuA==" saltValue="14+Szwoq9PCmrPCwe/idjA==" spinCount="100000" sheet="1" objects="1" scenarios="1" selectLockedCells="1"/>
  <mergeCells count="21">
    <mergeCell ref="H9:I9"/>
    <mergeCell ref="B3:C3"/>
    <mergeCell ref="B4:C4"/>
    <mergeCell ref="B5:C5"/>
    <mergeCell ref="D5:E5"/>
    <mergeCell ref="B6:C6"/>
    <mergeCell ref="D6:E6"/>
    <mergeCell ref="B7:C7"/>
    <mergeCell ref="D7:E7"/>
    <mergeCell ref="B9:C9"/>
    <mergeCell ref="D9:E9"/>
    <mergeCell ref="F9:G9"/>
    <mergeCell ref="H13:H14"/>
    <mergeCell ref="I13:I14"/>
    <mergeCell ref="J13:J14"/>
    <mergeCell ref="B13:B14"/>
    <mergeCell ref="C13:C14"/>
    <mergeCell ref="D13:D14"/>
    <mergeCell ref="E13:E14"/>
    <mergeCell ref="F13:F14"/>
    <mergeCell ref="G13:G14"/>
  </mergeCells>
  <conditionalFormatting sqref="H11">
    <cfRule type="containsText" dxfId="159" priority="34" operator="containsText" text="Risikoermittlung notwendig">
      <formula>NOT(ISERROR(SEARCH("Risikoermittlung notwendig",H11)))</formula>
    </cfRule>
  </conditionalFormatting>
  <conditionalFormatting sqref="H11">
    <cfRule type="containsText" dxfId="158" priority="32" operator="containsText" text="untersteht mit diesen Szenarien der StFV nicht">
      <formula>NOT(ISERROR(SEARCH("untersteht mit diesen Szenarien der StFV nicht",H11)))</formula>
    </cfRule>
  </conditionalFormatting>
  <conditionalFormatting sqref="H11">
    <cfRule type="containsText" dxfId="157" priority="29" operator="containsText" text="kein HAS">
      <formula>NOT(ISERROR(SEARCH("kein HAS",H11)))</formula>
    </cfRule>
  </conditionalFormatting>
  <conditionalFormatting sqref="B11:C11">
    <cfRule type="containsText" dxfId="156" priority="23" operator="containsText" text="kein">
      <formula>NOT(ISERROR(SEARCH("kein",B11)))</formula>
    </cfRule>
    <cfRule type="containsText" dxfId="155" priority="24" operator="containsText" text="HAS">
      <formula>NOT(ISERROR(SEARCH("HAS",B11)))</formula>
    </cfRule>
    <cfRule type="containsText" dxfId="154" priority="28" operator="containsText" text="kein">
      <formula>NOT(ISERROR(SEARCH("kein",B11)))</formula>
    </cfRule>
  </conditionalFormatting>
  <conditionalFormatting sqref="H11:I11">
    <cfRule type="containsText" dxfId="153" priority="21" operator="containsText" text="keine">
      <formula>NOT(ISERROR(SEARCH("keine",H11)))</formula>
    </cfRule>
    <cfRule type="containsText" dxfId="152" priority="26" operator="containsText" text="Eingaben">
      <formula>NOT(ISERROR(SEARCH("Eingaben",H11)))</formula>
    </cfRule>
    <cfRule type="containsText" dxfId="151" priority="27" operator="containsText" text="Mengenschwelle">
      <formula>NOT(ISERROR(SEARCH("Mengenschwelle",H11)))</formula>
    </cfRule>
  </conditionalFormatting>
  <conditionalFormatting sqref="E4 F9 E8">
    <cfRule type="containsText" dxfId="150" priority="20" operator="containsText" text="falsch">
      <formula>NOT(ISERROR(SEARCH("falsch",E4)))</formula>
    </cfRule>
    <cfRule type="containsText" dxfId="149" priority="25" operator="containsText" text="Mit">
      <formula>NOT(ISERROR(SEARCH("Mit",E4)))</formula>
    </cfRule>
  </conditionalFormatting>
  <conditionalFormatting sqref="D3 D8">
    <cfRule type="containsText" dxfId="148" priority="22" operator="containsText" text="nur">
      <formula>NOT(ISERROR(SEARCH("nur",D3)))</formula>
    </cfRule>
  </conditionalFormatting>
  <conditionalFormatting sqref="E4:G4 G3 H9 G5:G6 F9 E8:F8 F6">
    <cfRule type="containsText" dxfId="147" priority="19" operator="containsText" text="Ø">
      <formula>NOT(ISERROR(SEARCH("Ø",E3)))</formula>
    </cfRule>
  </conditionalFormatting>
  <conditionalFormatting sqref="H10">
    <cfRule type="containsText" dxfId="146" priority="18" operator="containsText" text="Risikoermittlung notwendig">
      <formula>NOT(ISERROR(SEARCH("Risikoermittlung notwendig",H10)))</formula>
    </cfRule>
  </conditionalFormatting>
  <conditionalFormatting sqref="H10">
    <cfRule type="containsText" dxfId="145" priority="17" operator="containsText" text="untersteht mit diesen Szenarien der StFV nicht">
      <formula>NOT(ISERROR(SEARCH("untersteht mit diesen Szenarien der StFV nicht",H10)))</formula>
    </cfRule>
  </conditionalFormatting>
  <conditionalFormatting sqref="H10">
    <cfRule type="containsText" dxfId="144" priority="16" operator="containsText" text="kein HAS">
      <formula>NOT(ISERROR(SEARCH("kein HAS",H10)))</formula>
    </cfRule>
  </conditionalFormatting>
  <conditionalFormatting sqref="B10:C10">
    <cfRule type="containsText" dxfId="143" priority="11" operator="containsText" text="kein">
      <formula>NOT(ISERROR(SEARCH("kein",B10)))</formula>
    </cfRule>
    <cfRule type="containsText" dxfId="142" priority="12" operator="containsText" text="HAS">
      <formula>NOT(ISERROR(SEARCH("HAS",B10)))</formula>
    </cfRule>
    <cfRule type="containsText" dxfId="141" priority="15" operator="containsText" text="kein">
      <formula>NOT(ISERROR(SEARCH("kein",B10)))</formula>
    </cfRule>
  </conditionalFormatting>
  <conditionalFormatting sqref="H10:I10">
    <cfRule type="containsText" dxfId="140" priority="10" operator="containsText" text="keine">
      <formula>NOT(ISERROR(SEARCH("keine",H10)))</formula>
    </cfRule>
    <cfRule type="containsText" dxfId="139" priority="13" operator="containsText" text="Eingaben">
      <formula>NOT(ISERROR(SEARCH("Eingaben",H10)))</formula>
    </cfRule>
    <cfRule type="containsText" dxfId="138" priority="14" operator="containsText" text="Mengenschwelle">
      <formula>NOT(ISERROR(SEARCH("Mengenschwelle",H10)))</formula>
    </cfRule>
  </conditionalFormatting>
  <conditionalFormatting sqref="C12">
    <cfRule type="containsText" dxfId="137" priority="1" operator="containsText" text="fehlerhafte Eingabe">
      <formula>NOT(ISERROR(SEARCH("fehlerhafte Eingabe",C12)))</formula>
    </cfRule>
    <cfRule type="containsText" dxfId="136" priority="2" operator="containsText" text="unvollständige Eingabe">
      <formula>NOT(ISERROR(SEARCH("unvollständige Eingabe",C12)))</formula>
    </cfRule>
    <cfRule type="containsText" dxfId="135" priority="3" operator="containsText" text="nicht">
      <formula>NOT(ISERROR(SEARCH("nicht",C12)))</formula>
    </cfRule>
  </conditionalFormatting>
  <pageMargins left="0.7" right="0.7" top="0.78740157499999996" bottom="0.78740157499999996" header="0.3" footer="0.3"/>
  <pageSetup paperSize="9" orientation="landscape" horizontalDpi="300" r:id="rId1"/>
  <headerFooter>
    <oddHeader xml:space="preserve">&amp;L&amp;8&amp;O&amp;G
</oddHeader>
  </headerFooter>
  <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BDBF7ED-9DFF-4A96-A413-EE2E9AF26427}">
          <x14:formula1>
            <xm:f>Definitionen!$A$38:$A$45</xm:f>
          </x14:formula1>
          <xm:sqref>L15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74F32-28DC-4076-BED1-88B73F23531C}">
  <sheetPr codeName="Tabelle9">
    <tabColor theme="5" tint="0.39997558519241921"/>
  </sheetPr>
  <dimension ref="A1:AC101"/>
  <sheetViews>
    <sheetView showGridLines="0" zoomScale="70" zoomScaleNormal="70" workbookViewId="0">
      <selection activeCell="E18" sqref="E18"/>
    </sheetView>
  </sheetViews>
  <sheetFormatPr baseColWidth="10" defaultColWidth="11" defaultRowHeight="11.5" x14ac:dyDescent="0.25"/>
  <cols>
    <col min="1" max="1" width="1.58203125" style="10" customWidth="1"/>
    <col min="2" max="2" width="11.58203125" style="10" customWidth="1"/>
    <col min="3" max="3" width="15.58203125" style="10" customWidth="1"/>
    <col min="4" max="10" width="12.08203125" style="10" customWidth="1"/>
    <col min="11" max="11" width="1.58203125" style="39" customWidth="1"/>
    <col min="12" max="12" width="1.58203125" style="39" hidden="1" customWidth="1"/>
    <col min="13" max="13" width="14.08203125" style="16" hidden="1" customWidth="1"/>
    <col min="14" max="14" width="11" style="10" hidden="1" customWidth="1"/>
    <col min="15" max="15" width="11.33203125" style="10" hidden="1" customWidth="1"/>
    <col min="16" max="16" width="14.33203125" style="10" hidden="1" customWidth="1"/>
    <col min="17" max="18" width="11.33203125" style="10" hidden="1" customWidth="1"/>
    <col min="19" max="29" width="11" style="10" hidden="1" customWidth="1"/>
    <col min="30" max="32" width="0" style="10" hidden="1" customWidth="1"/>
    <col min="33" max="16384" width="11" style="10"/>
  </cols>
  <sheetData>
    <row r="1" spans="1:29" ht="20.149999999999999" customHeight="1" x14ac:dyDescent="0.35">
      <c r="A1" s="65"/>
      <c r="B1" s="83" t="s">
        <v>227</v>
      </c>
      <c r="C1" s="84"/>
      <c r="D1" s="84"/>
      <c r="E1" s="84"/>
      <c r="F1" s="84"/>
      <c r="G1" s="84"/>
      <c r="H1" s="85"/>
      <c r="I1" s="84"/>
      <c r="J1" s="85"/>
      <c r="K1" s="97"/>
      <c r="L1" s="97"/>
      <c r="M1" s="10"/>
      <c r="N1" s="17" t="s">
        <v>21</v>
      </c>
      <c r="O1" s="18"/>
      <c r="R1" s="19" t="s">
        <v>20</v>
      </c>
      <c r="S1" s="20" t="s">
        <v>30</v>
      </c>
      <c r="T1" s="21"/>
      <c r="U1" s="15" t="s">
        <v>37</v>
      </c>
      <c r="V1" s="22"/>
      <c r="W1" s="22"/>
      <c r="X1" s="22"/>
      <c r="Y1" s="22"/>
      <c r="Z1" s="22"/>
      <c r="AA1" s="22"/>
      <c r="AB1" s="22"/>
      <c r="AC1" s="23"/>
    </row>
    <row r="2" spans="1:29" ht="20.149999999999999" customHeight="1" x14ac:dyDescent="0.3">
      <c r="A2" s="65"/>
      <c r="B2" s="79"/>
      <c r="C2" s="82"/>
      <c r="D2" s="80"/>
      <c r="E2" s="82"/>
      <c r="F2" s="82"/>
      <c r="G2" s="82"/>
      <c r="H2" s="81"/>
      <c r="K2" s="97"/>
      <c r="L2" s="97"/>
      <c r="M2" s="25" t="s">
        <v>22</v>
      </c>
      <c r="N2" s="26" t="s">
        <v>23</v>
      </c>
      <c r="O2" s="26" t="s">
        <v>24</v>
      </c>
      <c r="P2" s="26" t="s">
        <v>25</v>
      </c>
      <c r="Q2" s="27" t="s">
        <v>26</v>
      </c>
      <c r="R2" s="28" t="s">
        <v>45</v>
      </c>
      <c r="S2" s="28" t="s">
        <v>46</v>
      </c>
      <c r="T2" s="28" t="s">
        <v>47</v>
      </c>
      <c r="U2" s="29" t="s">
        <v>48</v>
      </c>
      <c r="V2" s="29" t="s">
        <v>49</v>
      </c>
      <c r="W2" s="29" t="s">
        <v>50</v>
      </c>
      <c r="X2" s="29" t="s">
        <v>51</v>
      </c>
      <c r="Y2" s="29" t="s">
        <v>52</v>
      </c>
      <c r="Z2" s="29" t="s">
        <v>53</v>
      </c>
      <c r="AA2" s="29" t="s">
        <v>54</v>
      </c>
      <c r="AB2" s="29" t="s">
        <v>55</v>
      </c>
      <c r="AC2" s="30" t="s">
        <v>56</v>
      </c>
    </row>
    <row r="3" spans="1:29" ht="20.149999999999999" customHeight="1" x14ac:dyDescent="0.3">
      <c r="A3" s="66"/>
      <c r="B3" s="253" t="s">
        <v>128</v>
      </c>
      <c r="C3" s="253"/>
      <c r="D3" s="111" t="str">
        <f>IF(ISBLANK(Übersicht!B15),"",Übersicht!B15)</f>
        <v/>
      </c>
      <c r="E3" s="108"/>
      <c r="F3" s="82"/>
      <c r="K3" s="98"/>
      <c r="L3" s="98"/>
      <c r="M3" s="31" t="s">
        <v>57</v>
      </c>
      <c r="N3" s="32" t="e">
        <f>S3*POWER(LN($D$4),2)+T3*LN($D$4)+R3</f>
        <v>#VALUE!</v>
      </c>
      <c r="O3" s="33" t="e">
        <f>V3*POWER(LN($D$4),2)+W3*LN($D$4)+U3</f>
        <v>#VALUE!</v>
      </c>
      <c r="P3" s="33" t="e">
        <f>Y3*POWER(LN($D$4),2)+Z3*LN($D$4)+X3</f>
        <v>#VALUE!</v>
      </c>
      <c r="Q3" s="34" t="e">
        <f>AB3*POWER(LN($D$4),2)+AC3*LN($D$4)+AA3</f>
        <v>#VALUE!</v>
      </c>
      <c r="R3" s="35">
        <f>'EXP01'!R3</f>
        <v>93.092623071601921</v>
      </c>
      <c r="S3" s="35">
        <f>'EXP01'!S3</f>
        <v>3.3178046339530836</v>
      </c>
      <c r="T3" s="35">
        <f>'EXP01'!T3</f>
        <v>-22.985471120161503</v>
      </c>
      <c r="U3" s="35">
        <f>'EXP01'!U3</f>
        <v>200.43800619874659</v>
      </c>
      <c r="V3" s="35">
        <f>'EXP01'!V3</f>
        <v>5.1258208404392382</v>
      </c>
      <c r="W3" s="35">
        <f>'EXP01'!W3</f>
        <v>-45.407360250581817</v>
      </c>
      <c r="X3" s="35">
        <f>'EXP01'!X3</f>
        <v>205.32570449326826</v>
      </c>
      <c r="Y3" s="35">
        <f>'EXP01'!Y3</f>
        <v>5.458803410422286</v>
      </c>
      <c r="Z3" s="35">
        <f>'EXP01'!Z3</f>
        <v>-39.102801900059738</v>
      </c>
      <c r="AA3" s="35">
        <f>'EXP01'!AA3</f>
        <v>386.22752410859965</v>
      </c>
      <c r="AB3" s="35">
        <f>'EXP01'!AB3</f>
        <v>8.1664767385484698</v>
      </c>
      <c r="AC3" s="35">
        <f>'EXP01'!AC3</f>
        <v>-71.317356579469404</v>
      </c>
    </row>
    <row r="4" spans="1:29" ht="20.149999999999999" customHeight="1" x14ac:dyDescent="0.3">
      <c r="A4" s="66"/>
      <c r="B4" s="253" t="s">
        <v>129</v>
      </c>
      <c r="C4" s="253"/>
      <c r="D4" s="110" t="str">
        <f>IFERROR(MAX(VLOOKUP($D$3,Übersicht!$B$12:$K$19,2),500),"")</f>
        <v/>
      </c>
      <c r="E4" s="109" t="s">
        <v>130</v>
      </c>
      <c r="F4" s="68"/>
      <c r="G4" s="68"/>
      <c r="H4" s="66"/>
      <c r="K4" s="98"/>
      <c r="L4" s="98"/>
      <c r="M4" s="31" t="s">
        <v>59</v>
      </c>
      <c r="N4" s="32" t="e">
        <f t="shared" ref="N4:N6" si="0">S4*POWER(LN($D$4),2)+T4*LN($D$4)+R4</f>
        <v>#VALUE!</v>
      </c>
      <c r="O4" s="33" t="e">
        <f t="shared" ref="O4:O6" si="1">V4*POWER(LN($D$4),2)+W4*LN($D$4)+U4</f>
        <v>#VALUE!</v>
      </c>
      <c r="P4" s="33" t="e">
        <f t="shared" ref="P4:P6" si="2">Y4*POWER(LN($D$4),2)+Z4*LN($D$4)+X4</f>
        <v>#VALUE!</v>
      </c>
      <c r="Q4" s="34" t="e">
        <f t="shared" ref="Q4:Q6" si="3">AB4*POWER(LN($D$4),2)+AC4*LN($D$4)+AA4</f>
        <v>#VALUE!</v>
      </c>
      <c r="R4" s="35">
        <f>'EXP01'!R4</f>
        <v>90.974564764608729</v>
      </c>
      <c r="S4" s="35">
        <f>'EXP01'!S4</f>
        <v>2.9130641412008949</v>
      </c>
      <c r="T4" s="35">
        <f>'EXP01'!T4</f>
        <v>-25.967335887389034</v>
      </c>
      <c r="U4" s="35">
        <f>'EXP01'!U4</f>
        <v>261.44678796317339</v>
      </c>
      <c r="V4" s="35">
        <f>'EXP01'!V4</f>
        <v>5.5497882125883731</v>
      </c>
      <c r="W4" s="35">
        <f>'EXP01'!W4</f>
        <v>-65.467922637646453</v>
      </c>
      <c r="X4" s="35">
        <f>'EXP01'!X4</f>
        <v>442.70282371959411</v>
      </c>
      <c r="Y4" s="35">
        <f>'EXP01'!Y4</f>
        <v>8.4141942134180603</v>
      </c>
      <c r="Z4" s="35">
        <f>'EXP01'!Z4</f>
        <v>-105.45560206368739</v>
      </c>
      <c r="AA4" s="35">
        <f>'EXP01'!AA4</f>
        <v>681.05169018891206</v>
      </c>
      <c r="AB4" s="35">
        <f>'EXP01'!AB4</f>
        <v>12.258812918967873</v>
      </c>
      <c r="AC4" s="35">
        <f>'EXP01'!AC4</f>
        <v>-158.39814806837435</v>
      </c>
    </row>
    <row r="5" spans="1:29" ht="20.149999999999999" customHeight="1" x14ac:dyDescent="0.3">
      <c r="A5" s="66"/>
      <c r="B5" s="253" t="s">
        <v>137</v>
      </c>
      <c r="C5" s="253"/>
      <c r="D5" s="254" t="str">
        <f>IFERROR(VLOOKUP(D3,Übersicht!$B$12:$K$19,8),"")</f>
        <v/>
      </c>
      <c r="E5" s="255"/>
      <c r="F5" s="87"/>
      <c r="G5" s="68"/>
      <c r="H5" s="66"/>
      <c r="K5" s="98"/>
      <c r="L5" s="98"/>
      <c r="M5" s="31" t="s">
        <v>61</v>
      </c>
      <c r="N5" s="32" t="e">
        <f t="shared" si="0"/>
        <v>#VALUE!</v>
      </c>
      <c r="O5" s="33" t="e">
        <f t="shared" si="1"/>
        <v>#VALUE!</v>
      </c>
      <c r="P5" s="33" t="e">
        <f t="shared" si="2"/>
        <v>#VALUE!</v>
      </c>
      <c r="Q5" s="34" t="e">
        <f t="shared" si="3"/>
        <v>#VALUE!</v>
      </c>
      <c r="R5" s="35">
        <f>'EXP01'!R5</f>
        <v>53.274375558798241</v>
      </c>
      <c r="S5" s="35">
        <f>'EXP01'!S5</f>
        <v>1.4294790483646878</v>
      </c>
      <c r="T5" s="35">
        <f>'EXP01'!T5</f>
        <v>-15.566588460846209</v>
      </c>
      <c r="U5" s="35">
        <f>'EXP01'!U5</f>
        <v>74.628728192270202</v>
      </c>
      <c r="V5" s="35">
        <f>'EXP01'!V5</f>
        <v>2.0015850751550515</v>
      </c>
      <c r="W5" s="35">
        <f>'EXP01'!W5</f>
        <v>-21.80071236841491</v>
      </c>
      <c r="X5" s="35">
        <f>'EXP01'!X5</f>
        <v>104.40778293687295</v>
      </c>
      <c r="Y5" s="35">
        <f>'EXP01'!Y5</f>
        <v>2.8010505103724763</v>
      </c>
      <c r="Z5" s="35">
        <f>'EXP01'!Z5</f>
        <v>-30.502369533406675</v>
      </c>
      <c r="AA5" s="35">
        <f>'EXP01'!AA5</f>
        <v>137.46029735705258</v>
      </c>
      <c r="AB5" s="35">
        <f>'EXP01'!AB5</f>
        <v>3.6862496555875599</v>
      </c>
      <c r="AC5" s="35">
        <f>'EXP01'!AC5</f>
        <v>-40.151494056245355</v>
      </c>
    </row>
    <row r="6" spans="1:29" ht="20.149999999999999" customHeight="1" x14ac:dyDescent="0.3">
      <c r="A6" s="66"/>
      <c r="B6" s="253" t="s">
        <v>131</v>
      </c>
      <c r="C6" s="253"/>
      <c r="D6" s="254" t="str">
        <f>IFERROR(VLOOKUP(D3,Übersicht!$B$12:$K$19,9),"")</f>
        <v/>
      </c>
      <c r="E6" s="255"/>
      <c r="F6" s="68"/>
      <c r="G6" s="68"/>
      <c r="H6" s="66"/>
      <c r="K6" s="98"/>
      <c r="L6" s="98"/>
      <c r="M6" s="31" t="s">
        <v>62</v>
      </c>
      <c r="N6" s="32" t="e">
        <f t="shared" si="0"/>
        <v>#VALUE!</v>
      </c>
      <c r="O6" s="33" t="e">
        <f t="shared" si="1"/>
        <v>#VALUE!</v>
      </c>
      <c r="P6" s="33" t="e">
        <f t="shared" si="2"/>
        <v>#VALUE!</v>
      </c>
      <c r="Q6" s="34" t="e">
        <f t="shared" si="3"/>
        <v>#VALUE!</v>
      </c>
      <c r="R6" s="35">
        <f>'EXP01'!R6</f>
        <v>41.208768361257029</v>
      </c>
      <c r="S6" s="35">
        <f>'EXP01'!S6</f>
        <v>1.1069394659024079</v>
      </c>
      <c r="T6" s="35">
        <f>'EXP01'!T6</f>
        <v>-12.048776328468888</v>
      </c>
      <c r="U6" s="35">
        <f>'EXP01'!U6</f>
        <v>57.802443826240825</v>
      </c>
      <c r="V6" s="35">
        <f>'EXP01'!V6</f>
        <v>1.5503155184435526</v>
      </c>
      <c r="W6" s="35">
        <f>'EXP01'!W6</f>
        <v>-16.885179415386492</v>
      </c>
      <c r="X6" s="35">
        <f>'EXP01'!X6</f>
        <v>80.951654466519713</v>
      </c>
      <c r="Y6" s="35">
        <f>'EXP01'!Y6</f>
        <v>2.1705591033859024</v>
      </c>
      <c r="Z6" s="35">
        <f>'EXP01'!Z6</f>
        <v>-23.643530732771598</v>
      </c>
      <c r="AA6" s="35">
        <f>'EXP01'!AA6</f>
        <v>106.48503775764438</v>
      </c>
      <c r="AB6" s="35">
        <f>'EXP01'!AB6</f>
        <v>2.8553145171188778</v>
      </c>
      <c r="AC6" s="35">
        <f>'EXP01'!AC6</f>
        <v>-31.101556106766157</v>
      </c>
    </row>
    <row r="7" spans="1:29" ht="20.149999999999999" customHeight="1" x14ac:dyDescent="0.3">
      <c r="A7" s="66"/>
      <c r="B7" s="253" t="s">
        <v>141</v>
      </c>
      <c r="C7" s="253"/>
      <c r="D7" s="254" t="str">
        <f>IFERROR(VLOOKUP($D$3,Übersicht!$B$12:$K$19,10),"")</f>
        <v/>
      </c>
      <c r="E7" s="255"/>
      <c r="F7" s="166" t="s">
        <v>215</v>
      </c>
      <c r="G7" s="167" t="str">
        <f>IF(D7="","",IF($D$7=Definitionen!$B$35,7/8,IF($D$7=Definitionen!$B$36,1/8,1))*360)</f>
        <v/>
      </c>
      <c r="H7" s="66"/>
      <c r="K7" s="98"/>
      <c r="L7" s="98"/>
      <c r="M7" s="31" t="s">
        <v>63</v>
      </c>
      <c r="N7" s="32" t="e">
        <f>S7*LN($D$4)+R7</f>
        <v>#VALUE!</v>
      </c>
      <c r="O7" s="33" t="e">
        <f>V7*LN($D$4)+U7</f>
        <v>#VALUE!</v>
      </c>
      <c r="P7" s="33" t="e">
        <f>Y7*LN($D$4)+X7</f>
        <v>#VALUE!</v>
      </c>
      <c r="Q7" s="34" t="e">
        <f>AB7*LN($D$4)+AA7</f>
        <v>#VALUE!</v>
      </c>
      <c r="R7" s="35">
        <f>'EXP01'!R7</f>
        <v>-151.40202310110195</v>
      </c>
      <c r="S7" s="35">
        <f>'EXP01'!S7</f>
        <v>46.460113184197361</v>
      </c>
      <c r="T7" s="35" t="e">
        <f>'EXP01'!T7</f>
        <v>#N/A</v>
      </c>
      <c r="U7" s="35">
        <f>'EXP01'!U7</f>
        <v>-189.18113980262018</v>
      </c>
      <c r="V7" s="35">
        <f>'EXP01'!V7</f>
        <v>62.146785274269789</v>
      </c>
      <c r="W7" s="35" t="e">
        <f>'EXP01'!W7</f>
        <v>#N/A</v>
      </c>
      <c r="X7" s="35">
        <f>'EXP01'!X7</f>
        <v>-204.79789583430832</v>
      </c>
      <c r="Y7" s="35">
        <f>'EXP01'!Y7</f>
        <v>81.694948964832619</v>
      </c>
      <c r="Z7" s="35" t="e">
        <f>'EXP01'!Z7</f>
        <v>#N/A</v>
      </c>
      <c r="AA7" s="35">
        <f>'EXP01'!AA7</f>
        <v>-166.35065360232457</v>
      </c>
      <c r="AB7" s="35">
        <f>'EXP01'!AB7</f>
        <v>99.695625585028253</v>
      </c>
      <c r="AC7" s="35" t="e">
        <f>'EXP01'!AC7</f>
        <v>#N/A</v>
      </c>
    </row>
    <row r="8" spans="1:29" ht="20.149999999999999" customHeight="1" x14ac:dyDescent="0.3">
      <c r="A8" s="66"/>
      <c r="B8" s="69"/>
      <c r="C8" s="69"/>
      <c r="D8" s="70"/>
      <c r="E8" s="68"/>
      <c r="F8" s="68"/>
      <c r="K8" s="98"/>
      <c r="L8" s="98"/>
      <c r="M8" s="31" t="s">
        <v>64</v>
      </c>
      <c r="N8" s="32" t="e">
        <f>S8*LN($D$4)+R8</f>
        <v>#VALUE!</v>
      </c>
      <c r="O8" s="33" t="e">
        <f>V8*LN($D$4)+U8</f>
        <v>#VALUE!</v>
      </c>
      <c r="P8" s="33" t="e">
        <f>Y8*LN($D$4)+X8</f>
        <v>#VALUE!</v>
      </c>
      <c r="Q8" s="34" t="e">
        <f>AB8*LN($D$4)+AA8</f>
        <v>#VALUE!</v>
      </c>
      <c r="R8" s="35">
        <f>'EXP01'!R8</f>
        <v>-124.56935300032369</v>
      </c>
      <c r="S8" s="35">
        <f>'EXP01'!S8</f>
        <v>33.225222384204876</v>
      </c>
      <c r="T8" s="35" t="e">
        <f>'EXP01'!T8</f>
        <v>#N/A</v>
      </c>
      <c r="U8" s="35">
        <f>'EXP01'!U8</f>
        <v>-166.85996540765368</v>
      </c>
      <c r="V8" s="35">
        <f>'EXP01'!V8</f>
        <v>48.693698186179915</v>
      </c>
      <c r="W8" s="35" t="e">
        <f>'EXP01'!W8</f>
        <v>#N/A</v>
      </c>
      <c r="X8" s="35">
        <f>'EXP01'!X8</f>
        <v>-234.98108900088144</v>
      </c>
      <c r="Y8" s="35">
        <f>'EXP01'!Y8</f>
        <v>75.73012140801751</v>
      </c>
      <c r="Z8" s="35" t="e">
        <f>'EXP01'!Z8</f>
        <v>#N/A</v>
      </c>
      <c r="AA8" s="35">
        <f>'EXP01'!AA8</f>
        <v>-268.63702951267777</v>
      </c>
      <c r="AB8" s="35">
        <f>'EXP01'!AB8</f>
        <v>100.87011470725513</v>
      </c>
      <c r="AC8" s="35" t="e">
        <f>'EXP01'!AC8</f>
        <v>#N/A</v>
      </c>
    </row>
    <row r="9" spans="1:29" ht="20.149999999999999" customHeight="1" x14ac:dyDescent="0.3">
      <c r="A9" s="66"/>
      <c r="B9" s="233" t="s">
        <v>96</v>
      </c>
      <c r="C9" s="234"/>
      <c r="D9" s="235" t="s">
        <v>97</v>
      </c>
      <c r="E9" s="236"/>
      <c r="F9" s="237" t="s">
        <v>102</v>
      </c>
      <c r="G9" s="238"/>
      <c r="H9" s="239" t="s">
        <v>103</v>
      </c>
      <c r="I9" s="240"/>
      <c r="K9" s="98"/>
      <c r="L9" s="98"/>
      <c r="M9" s="31" t="s">
        <v>65</v>
      </c>
      <c r="N9" s="32" t="e">
        <f t="shared" ref="N9" si="4">S9*POWER(LN($D$4),2)+T9*LN($D$4)+R9</f>
        <v>#VALUE!</v>
      </c>
      <c r="O9" s="33" t="e">
        <f t="shared" ref="O9" si="5">V9*POWER(LN($D$4),2)+W9*LN($D$4)+U9</f>
        <v>#VALUE!</v>
      </c>
      <c r="P9" s="33" t="e">
        <f t="shared" ref="P9" si="6">Y9*POWER(LN($D$4),2)+Z9*LN($D$4)+X9</f>
        <v>#VALUE!</v>
      </c>
      <c r="Q9" s="34" t="e">
        <f t="shared" ref="Q9" si="7">AB9*POWER(LN($D$4),2)+AC9*LN($D$4)+AA9</f>
        <v>#VALUE!</v>
      </c>
      <c r="R9" s="35">
        <f>'EXP01'!R9</f>
        <v>310.5119617687792</v>
      </c>
      <c r="S9" s="35">
        <f>'EXP01'!S9</f>
        <v>7.7421387881730945</v>
      </c>
      <c r="T9" s="35">
        <f>'EXP01'!T9</f>
        <v>-95.267595022870779</v>
      </c>
      <c r="U9" s="35">
        <f>'EXP01'!U9</f>
        <v>365.5962267410319</v>
      </c>
      <c r="V9" s="35">
        <f>'EXP01'!V9</f>
        <v>9.4193468422165996</v>
      </c>
      <c r="W9" s="35">
        <f>'EXP01'!W9</f>
        <v>-111.27046096687278</v>
      </c>
      <c r="X9" s="35">
        <f>'EXP01'!X9</f>
        <v>463.48590755925341</v>
      </c>
      <c r="Y9" s="35">
        <f>'EXP01'!Y9</f>
        <v>12.170544779944855</v>
      </c>
      <c r="Z9" s="35">
        <f>'EXP01'!Z9</f>
        <v>-138.81738849065061</v>
      </c>
      <c r="AA9" s="35">
        <f>'EXP01'!AA9</f>
        <v>595.85532917946375</v>
      </c>
      <c r="AB9" s="35">
        <f>'EXP01'!AB9</f>
        <v>15.890693693746071</v>
      </c>
      <c r="AC9" s="35">
        <f>'EXP01'!AC9</f>
        <v>-176.06684792892779</v>
      </c>
    </row>
    <row r="10" spans="1:29" ht="20.149999999999999" customHeight="1" x14ac:dyDescent="0.3">
      <c r="A10" s="66"/>
      <c r="B10" s="74"/>
      <c r="C10" s="73"/>
      <c r="D10" s="72"/>
      <c r="E10" s="73"/>
      <c r="F10" s="68"/>
      <c r="G10" s="71"/>
      <c r="H10" s="71"/>
      <c r="I10" s="71"/>
      <c r="J10" s="66"/>
      <c r="K10" s="98"/>
      <c r="L10" s="98"/>
      <c r="M10" s="31" t="s">
        <v>66</v>
      </c>
      <c r="N10" s="32" t="e">
        <f>S10*POWER(LN($D$4),2)+T10*LN($D$4)+R10</f>
        <v>#VALUE!</v>
      </c>
      <c r="O10" s="33" t="e">
        <f>V10*POWER(LN($D$4),2)+W10*LN($D$4)+U10</f>
        <v>#VALUE!</v>
      </c>
      <c r="P10" s="33" t="e">
        <f>Y10*POWER(LN($D$4),2)+Z10*LN($D$4)+X10</f>
        <v>#VALUE!</v>
      </c>
      <c r="Q10" s="34" t="e">
        <f>AB10*POWER(LN($D$4),2)+AC10*LN($D$4)+AA10</f>
        <v>#VALUE!</v>
      </c>
      <c r="R10" s="35">
        <f>'EXP01'!R10</f>
        <v>137.25772756842207</v>
      </c>
      <c r="S10" s="35">
        <f>'EXP01'!S10</f>
        <v>3.6721147885042003</v>
      </c>
      <c r="T10" s="35">
        <f>'EXP01'!T10</f>
        <v>-40.123870462017067</v>
      </c>
      <c r="U10" s="35">
        <f>'EXP01'!U10</f>
        <v>187.85617227647438</v>
      </c>
      <c r="V10" s="35">
        <f>'EXP01'!V10</f>
        <v>5.011589702266928</v>
      </c>
      <c r="W10" s="35">
        <f>'EXP01'!W10</f>
        <v>-55.014968797116502</v>
      </c>
      <c r="X10" s="35">
        <f>'EXP01'!X10</f>
        <v>280.66946738278932</v>
      </c>
      <c r="Y10" s="35">
        <f>'EXP01'!Y10</f>
        <v>7.374268893946347</v>
      </c>
      <c r="Z10" s="35">
        <f>'EXP01'!Z10</f>
        <v>-82.120376270234686</v>
      </c>
      <c r="AA10" s="35">
        <f>'EXP01'!AA10</f>
        <v>433.3356809484942</v>
      </c>
      <c r="AB10" s="35">
        <f>'EXP01'!AB10</f>
        <v>11.272547477545196</v>
      </c>
      <c r="AC10" s="35">
        <f>'EXP01'!AC10</f>
        <v>-127.24672341045219</v>
      </c>
    </row>
    <row r="11" spans="1:29" ht="20.149999999999999" customHeight="1" x14ac:dyDescent="0.3">
      <c r="A11" s="66"/>
      <c r="B11" s="74"/>
      <c r="C11" s="73"/>
      <c r="D11" s="72"/>
      <c r="E11" s="73"/>
      <c r="F11" s="68"/>
      <c r="G11" s="71"/>
      <c r="H11" s="71"/>
      <c r="I11" s="71"/>
      <c r="J11" s="66"/>
      <c r="K11" s="98"/>
      <c r="L11" s="98"/>
      <c r="M11" s="31" t="s">
        <v>67</v>
      </c>
      <c r="N11" s="32" t="e">
        <f>S11*POWER(LN($D$4),2)+T11*LN($D$4)+R11</f>
        <v>#VALUE!</v>
      </c>
      <c r="O11" s="33" t="e">
        <f>V11*POWER(LN($D$4),2)+W11*LN($D$4)+U11</f>
        <v>#VALUE!</v>
      </c>
      <c r="P11" s="33" t="e">
        <f>Y11*POWER(LN($D$4),2)+Z11*LN($D$4)+X11</f>
        <v>#VALUE!</v>
      </c>
      <c r="Q11" s="34" t="e">
        <f>AB11*POWER(LN($D$4),2)+AC11*LN($D$4)+AA11</f>
        <v>#VALUE!</v>
      </c>
      <c r="R11" s="35">
        <f>'EXP01'!R11</f>
        <v>414.03225051947908</v>
      </c>
      <c r="S11" s="35">
        <f>'EXP01'!S11</f>
        <v>9.7368144522116644</v>
      </c>
      <c r="T11" s="35">
        <f>'EXP01'!T11</f>
        <v>-124.20342618084518</v>
      </c>
      <c r="U11" s="35">
        <f>'EXP01'!U11</f>
        <v>195.90599020277699</v>
      </c>
      <c r="V11" s="35">
        <f>'EXP01'!V11</f>
        <v>7.3827516871316323</v>
      </c>
      <c r="W11" s="35">
        <f>'EXP01'!W11</f>
        <v>-71.006411530110341</v>
      </c>
      <c r="X11" s="35">
        <f>'EXP01'!X11</f>
        <v>-337.98244776256547</v>
      </c>
      <c r="Y11" s="35">
        <f>'EXP01'!Y11</f>
        <v>0.24968485836703744</v>
      </c>
      <c r="Z11" s="35">
        <f>'EXP01'!Z11</f>
        <v>66.570439229621073</v>
      </c>
      <c r="AA11" s="35">
        <f>'EXP01'!AA11</f>
        <v>-170.87914419168922</v>
      </c>
      <c r="AB11" s="35">
        <f>'EXP01'!AB11</f>
        <v>0.24976310993316231</v>
      </c>
      <c r="AC11" s="35">
        <f>'EXP01'!AC11</f>
        <v>66.569103311842426</v>
      </c>
    </row>
    <row r="12" spans="1:29" ht="20.149999999999999" customHeight="1" thickBot="1" x14ac:dyDescent="0.35">
      <c r="A12" s="75"/>
      <c r="B12" s="76" t="s">
        <v>117</v>
      </c>
      <c r="C12" s="77"/>
      <c r="D12" s="78"/>
      <c r="E12" s="78"/>
      <c r="F12" s="78"/>
      <c r="G12" s="78"/>
      <c r="H12" s="78"/>
      <c r="I12" s="78"/>
      <c r="J12" s="78"/>
      <c r="K12" s="99"/>
      <c r="L12" s="100"/>
      <c r="M12" s="31" t="s">
        <v>69</v>
      </c>
      <c r="N12" s="32" t="e">
        <f>S12*POWER(LN($D$4),2)+T12*LN($D$4)+R12</f>
        <v>#VALUE!</v>
      </c>
      <c r="O12" s="33" t="e">
        <f>V12*POWER(LN($D$4),2)+W12*LN($D$4)+U12</f>
        <v>#VALUE!</v>
      </c>
      <c r="P12" s="33" t="e">
        <f>Y12*POWER(LN($D$4),2)+Z12*LN($D$4)+X12</f>
        <v>#VALUE!</v>
      </c>
      <c r="Q12" s="34" t="e">
        <f>AB12*POWER(LN($D$4),2)+AC12*LN($D$4)+AA12</f>
        <v>#VALUE!</v>
      </c>
      <c r="R12" s="35">
        <f>'EXP01'!R12</f>
        <v>143.975985411013</v>
      </c>
      <c r="S12" s="35">
        <f>'EXP01'!S12</f>
        <v>3.778080889753396</v>
      </c>
      <c r="T12" s="35">
        <f>'EXP01'!T12</f>
        <v>-41.818083232104883</v>
      </c>
      <c r="U12" s="35">
        <f>'EXP01'!U12</f>
        <v>195.60543126320263</v>
      </c>
      <c r="V12" s="35">
        <f>'EXP01'!V12</f>
        <v>5.1502255210416674</v>
      </c>
      <c r="W12" s="35">
        <f>'EXP01'!W12</f>
        <v>-57.067177812568445</v>
      </c>
      <c r="X12" s="35">
        <f>'EXP01'!X12</f>
        <v>277.68379579625275</v>
      </c>
      <c r="Y12" s="35">
        <f>'EXP01'!Y12</f>
        <v>7.5264097719575487</v>
      </c>
      <c r="Z12" s="35">
        <f>'EXP01'!Z12</f>
        <v>-82.655052669918916</v>
      </c>
      <c r="AA12" s="35">
        <f>'EXP01'!AA12</f>
        <v>-95.234729014170881</v>
      </c>
      <c r="AB12" s="35">
        <f>'EXP01'!AB12</f>
        <v>3.7824292043099876</v>
      </c>
      <c r="AC12" s="35">
        <f>'EXP01'!AC12</f>
        <v>4.31931443997739</v>
      </c>
    </row>
    <row r="13" spans="1:29" ht="20.149999999999999" customHeight="1" x14ac:dyDescent="0.25">
      <c r="A13" s="38"/>
      <c r="B13" s="249" t="s">
        <v>84</v>
      </c>
      <c r="C13" s="218" t="s">
        <v>132</v>
      </c>
      <c r="D13" s="215" t="s">
        <v>133</v>
      </c>
      <c r="E13" s="251" t="s">
        <v>134</v>
      </c>
      <c r="F13" s="220" t="s">
        <v>136</v>
      </c>
      <c r="G13" s="220" t="s">
        <v>138</v>
      </c>
      <c r="H13" s="220" t="s">
        <v>139</v>
      </c>
      <c r="I13" s="220" t="s">
        <v>140</v>
      </c>
      <c r="J13" s="247" t="s">
        <v>135</v>
      </c>
      <c r="K13" s="101"/>
      <c r="M13" s="31" t="s">
        <v>70</v>
      </c>
      <c r="N13" s="32" t="e">
        <f>S13*LN($D$4)+R13</f>
        <v>#VALUE!</v>
      </c>
      <c r="O13" s="33" t="e">
        <f>V13*LN($D$4)+U13</f>
        <v>#VALUE!</v>
      </c>
      <c r="P13" s="33" t="e">
        <f t="shared" ref="P13:P14" si="8">Y13*LN($D$4)+X13</f>
        <v>#VALUE!</v>
      </c>
      <c r="Q13" s="34" t="e">
        <f>AB13*LN($D$4)+AA13</f>
        <v>#VALUE!</v>
      </c>
      <c r="R13" s="35">
        <f>'EXP01'!R13</f>
        <v>-153.84427224977563</v>
      </c>
      <c r="S13" s="35">
        <f>'EXP01'!S13</f>
        <v>47.075322524802303</v>
      </c>
      <c r="T13" s="35" t="e">
        <f>'EXP01'!T13</f>
        <v>#N/A</v>
      </c>
      <c r="U13" s="35">
        <f>'EXP01'!U13</f>
        <v>-185.05382205802621</v>
      </c>
      <c r="V13" s="35">
        <f>'EXP01'!V13</f>
        <v>61.905312340551518</v>
      </c>
      <c r="W13" s="35" t="e">
        <f>'EXP01'!W13</f>
        <v>#N/A</v>
      </c>
      <c r="X13" s="35">
        <f>'EXP01'!X13</f>
        <v>-201.1969592565772</v>
      </c>
      <c r="Y13" s="35">
        <f>'EXP01'!Y13</f>
        <v>81.523843268491518</v>
      </c>
      <c r="Z13" s="35" t="e">
        <f>'EXP01'!Z13</f>
        <v>#N/A</v>
      </c>
      <c r="AA13" s="35">
        <f>'EXP01'!AA13</f>
        <v>-159.56740299547249</v>
      </c>
      <c r="AB13" s="35">
        <f>'EXP01'!AB13</f>
        <v>99.061467206228002</v>
      </c>
      <c r="AC13" s="35" t="e">
        <f>'EXP01'!AC13</f>
        <v>#N/A</v>
      </c>
    </row>
    <row r="14" spans="1:29" ht="20.149999999999999" customHeight="1" x14ac:dyDescent="0.25">
      <c r="A14" s="38"/>
      <c r="B14" s="250"/>
      <c r="C14" s="219"/>
      <c r="D14" s="216"/>
      <c r="E14" s="252"/>
      <c r="F14" s="221"/>
      <c r="G14" s="221"/>
      <c r="H14" s="221"/>
      <c r="I14" s="221"/>
      <c r="J14" s="248"/>
      <c r="K14" s="101"/>
      <c r="M14" s="31" t="s">
        <v>71</v>
      </c>
      <c r="N14" s="32" t="e">
        <f>S14*LN($D$4)+R14</f>
        <v>#VALUE!</v>
      </c>
      <c r="O14" s="33" t="e">
        <f>V14*LN($D$4)+U14</f>
        <v>#VALUE!</v>
      </c>
      <c r="P14" s="33" t="e">
        <f t="shared" si="8"/>
        <v>#VALUE!</v>
      </c>
      <c r="Q14" s="34" t="e">
        <f>AB14*LN($D$4)+AA14</f>
        <v>#VALUE!</v>
      </c>
      <c r="R14" s="35">
        <f>'EXP01'!R14</f>
        <v>-157.83872990771695</v>
      </c>
      <c r="S14" s="35">
        <f>'EXP01'!S14</f>
        <v>38.887956132449915</v>
      </c>
      <c r="T14" s="35" t="e">
        <f>'EXP01'!T14</f>
        <v>#N/A</v>
      </c>
      <c r="U14" s="35">
        <f>'EXP01'!U14</f>
        <v>-180.56338538125638</v>
      </c>
      <c r="V14" s="35">
        <f>'EXP01'!V14</f>
        <v>52.509347924630937</v>
      </c>
      <c r="W14" s="35" t="e">
        <f>'EXP01'!W14</f>
        <v>#N/A</v>
      </c>
      <c r="X14" s="35">
        <f>'EXP01'!X14</f>
        <v>-233.65268053518261</v>
      </c>
      <c r="Y14" s="35">
        <f>'EXP01'!Y14</f>
        <v>75.628748188728594</v>
      </c>
      <c r="Z14" s="35" t="e">
        <f>'EXP01'!Z14</f>
        <v>#N/A</v>
      </c>
      <c r="AA14" s="35">
        <f>'EXP01'!AA14</f>
        <v>-266.70428153534363</v>
      </c>
      <c r="AB14" s="35">
        <f>'EXP01'!AB14</f>
        <v>100.72888868578781</v>
      </c>
      <c r="AC14" s="35" t="e">
        <f>'EXP01'!AC14</f>
        <v>#N/A</v>
      </c>
    </row>
    <row r="15" spans="1:29" ht="40" customHeight="1" x14ac:dyDescent="0.25">
      <c r="A15" s="38"/>
      <c r="B15" s="93" t="s">
        <v>118</v>
      </c>
      <c r="C15" s="24" t="e">
        <f>VLOOKUP($D$3,Übersicht!$B$12:$V$19,18)</f>
        <v>#N/A</v>
      </c>
      <c r="D15" s="90" t="e">
        <f>(((VLOOKUP(C15,Erklärungen!B:C,2,FALSE))/1000000))*(Übersicht!$N15^2*Erklärungen!$C$21)</f>
        <v>#N/A</v>
      </c>
      <c r="E15" s="174"/>
      <c r="F15" s="91" t="str">
        <f>IFERROR(IF(ISBLANK(E15),D15,E15)*0.1,"")</f>
        <v/>
      </c>
      <c r="G15" s="174"/>
      <c r="H15" s="174"/>
      <c r="I15" s="185" t="e">
        <f>MAX(D15,E15)*0.9</f>
        <v>#N/A</v>
      </c>
      <c r="J15" s="186" t="e">
        <f>IF($D$5=Definitionen!$B$18,F15+G15+H15,I15)</f>
        <v>#N/A</v>
      </c>
      <c r="K15" s="101"/>
      <c r="L15" s="42"/>
      <c r="M15" s="10"/>
    </row>
    <row r="16" spans="1:29" ht="40" customHeight="1" x14ac:dyDescent="0.25">
      <c r="A16" s="38"/>
      <c r="B16" s="93" t="s">
        <v>119</v>
      </c>
      <c r="C16" s="24" t="e">
        <f>VLOOKUP($D$3,Übersicht!$B$12:$V$19,19)</f>
        <v>#N/A</v>
      </c>
      <c r="D16" s="90" t="e">
        <f>(((VLOOKUP(C15,Erklärungen!B:C,2,FALSE))/1000000))*((Übersicht!$O15^2*Erklärungen!$C$21)-(Übersicht!N15^2*Erklärungen!$C$21))</f>
        <v>#N/A</v>
      </c>
      <c r="E16" s="174"/>
      <c r="F16" s="91" t="str">
        <f t="shared" ref="F16:F18" si="9">IFERROR(IF(ISBLANK(E16),D16,E16)*0.1,"")</f>
        <v/>
      </c>
      <c r="G16" s="174"/>
      <c r="H16" s="174"/>
      <c r="I16" s="185" t="e">
        <f>MAX(D16,E16)*0.9</f>
        <v>#N/A</v>
      </c>
      <c r="J16" s="186" t="e">
        <f>IF($D$5=Definitionen!$B$18,F16+G16+H16,I16)</f>
        <v>#N/A</v>
      </c>
      <c r="L16" s="96"/>
      <c r="M16" s="10"/>
    </row>
    <row r="17" spans="1:27" ht="40" customHeight="1" x14ac:dyDescent="0.25">
      <c r="B17" s="93" t="s">
        <v>120</v>
      </c>
      <c r="C17" s="24" t="e">
        <f>VLOOKUP($D$3,Übersicht!$B$12:$V$19,20)</f>
        <v>#N/A</v>
      </c>
      <c r="D17" s="90" t="e">
        <f>(((VLOOKUP(C15,Erklärungen!B:C,2,FALSE))/1000000))*((Übersicht!$P15^2*Erklärungen!$C$21)-(Übersicht!O15^2*Erklärungen!$C$21))</f>
        <v>#N/A</v>
      </c>
      <c r="E17" s="174"/>
      <c r="F17" s="91" t="str">
        <f t="shared" si="9"/>
        <v/>
      </c>
      <c r="G17" s="174"/>
      <c r="H17" s="174"/>
      <c r="I17" s="185" t="e">
        <f>MAX(D17,E17)*0.9</f>
        <v>#N/A</v>
      </c>
      <c r="J17" s="186" t="e">
        <f>IF($D$5=Definitionen!$B$18,F17+G17+H17,I17)</f>
        <v>#N/A</v>
      </c>
      <c r="L17" s="96"/>
      <c r="M17" s="10"/>
    </row>
    <row r="18" spans="1:27" ht="40" customHeight="1" thickBot="1" x14ac:dyDescent="0.35">
      <c r="B18" s="94" t="s">
        <v>121</v>
      </c>
      <c r="C18" s="164" t="e">
        <f>VLOOKUP($D$3,Übersicht!$B$12:$V$19,21)</f>
        <v>#N/A</v>
      </c>
      <c r="D18" s="95" t="e">
        <f>(((VLOOKUP(C15,Erklärungen!B:C,2,FALSE))/1000000))*((Übersicht!$Q15^2*Erklärungen!$C$21)-(Übersicht!P15^2*Erklärungen!$C$21))</f>
        <v>#N/A</v>
      </c>
      <c r="E18" s="175"/>
      <c r="F18" s="165" t="str">
        <f t="shared" si="9"/>
        <v/>
      </c>
      <c r="G18" s="175"/>
      <c r="H18" s="175"/>
      <c r="I18" s="187" t="e">
        <f>MAX(D18,E18)*0.9</f>
        <v>#N/A</v>
      </c>
      <c r="J18" s="186" t="e">
        <f>IF($D$5=Definitionen!$B$18,F18+G18+H18,I18)</f>
        <v>#N/A</v>
      </c>
      <c r="M18" s="10"/>
      <c r="N18" s="17" t="s">
        <v>38</v>
      </c>
      <c r="O18" s="18"/>
      <c r="Y18" s="39"/>
      <c r="Z18" s="39"/>
      <c r="AA18" s="39"/>
    </row>
    <row r="19" spans="1:27" ht="20.149999999999999" customHeight="1" x14ac:dyDescent="0.3">
      <c r="M19" s="25" t="s">
        <v>22</v>
      </c>
      <c r="N19" s="26" t="s">
        <v>27</v>
      </c>
      <c r="O19" s="26" t="s">
        <v>36</v>
      </c>
      <c r="P19" s="26" t="s">
        <v>28</v>
      </c>
      <c r="Q19" s="26" t="s">
        <v>29</v>
      </c>
      <c r="Y19" s="39"/>
      <c r="Z19" s="39"/>
      <c r="AA19" s="39"/>
    </row>
    <row r="20" spans="1:27" ht="20.149999999999999" customHeight="1" x14ac:dyDescent="0.25">
      <c r="M20" s="31" t="s">
        <v>57</v>
      </c>
      <c r="N20" s="32" t="e">
        <f t="shared" ref="N20:N31" si="10">POWER(N3, 2)*PI()</f>
        <v>#VALUE!</v>
      </c>
      <c r="O20" s="32" t="e">
        <f t="shared" ref="O20:Q31" si="11">POWER(O3, 2)*PI() - POWER(N3, 2)*PI()</f>
        <v>#VALUE!</v>
      </c>
      <c r="P20" s="32" t="e">
        <f t="shared" si="11"/>
        <v>#VALUE!</v>
      </c>
      <c r="Q20" s="32" t="e">
        <f t="shared" si="11"/>
        <v>#VALUE!</v>
      </c>
      <c r="Y20" s="40"/>
      <c r="Z20" s="39"/>
      <c r="AA20" s="39"/>
    </row>
    <row r="21" spans="1:27" ht="20.149999999999999" customHeight="1" x14ac:dyDescent="0.25">
      <c r="M21" s="31" t="s">
        <v>59</v>
      </c>
      <c r="N21" s="32" t="e">
        <f t="shared" si="10"/>
        <v>#VALUE!</v>
      </c>
      <c r="O21" s="32" t="e">
        <f t="shared" si="11"/>
        <v>#VALUE!</v>
      </c>
      <c r="P21" s="32" t="e">
        <f t="shared" si="11"/>
        <v>#VALUE!</v>
      </c>
      <c r="Q21" s="32" t="e">
        <f t="shared" si="11"/>
        <v>#VALUE!</v>
      </c>
      <c r="Y21" s="41"/>
      <c r="Z21" s="39"/>
      <c r="AA21" s="39"/>
    </row>
    <row r="22" spans="1:27" ht="20.149999999999999" customHeight="1" x14ac:dyDescent="0.25">
      <c r="M22" s="31" t="s">
        <v>61</v>
      </c>
      <c r="N22" s="32" t="e">
        <f t="shared" si="10"/>
        <v>#VALUE!</v>
      </c>
      <c r="O22" s="32" t="e">
        <f t="shared" si="11"/>
        <v>#VALUE!</v>
      </c>
      <c r="P22" s="32" t="e">
        <f t="shared" si="11"/>
        <v>#VALUE!</v>
      </c>
      <c r="Q22" s="32" t="e">
        <f t="shared" si="11"/>
        <v>#VALUE!</v>
      </c>
      <c r="Y22" s="41"/>
      <c r="Z22" s="39"/>
      <c r="AA22" s="39"/>
    </row>
    <row r="23" spans="1:27" ht="20.149999999999999" customHeight="1" x14ac:dyDescent="0.25">
      <c r="M23" s="31" t="s">
        <v>62</v>
      </c>
      <c r="N23" s="32" t="e">
        <f t="shared" si="10"/>
        <v>#VALUE!</v>
      </c>
      <c r="O23" s="32" t="e">
        <f t="shared" si="11"/>
        <v>#VALUE!</v>
      </c>
      <c r="P23" s="32" t="e">
        <f t="shared" si="11"/>
        <v>#VALUE!</v>
      </c>
      <c r="Q23" s="32" t="e">
        <f t="shared" si="11"/>
        <v>#VALUE!</v>
      </c>
      <c r="Y23" s="41"/>
      <c r="Z23" s="39"/>
      <c r="AA23" s="39"/>
    </row>
    <row r="24" spans="1:27" ht="20.149999999999999" customHeight="1" x14ac:dyDescent="0.25">
      <c r="M24" s="31" t="s">
        <v>63</v>
      </c>
      <c r="N24" s="32" t="e">
        <f t="shared" si="10"/>
        <v>#VALUE!</v>
      </c>
      <c r="O24" s="32" t="e">
        <f t="shared" si="11"/>
        <v>#VALUE!</v>
      </c>
      <c r="P24" s="32" t="e">
        <f t="shared" si="11"/>
        <v>#VALUE!</v>
      </c>
      <c r="Q24" s="32" t="e">
        <f t="shared" si="11"/>
        <v>#VALUE!</v>
      </c>
      <c r="Y24" s="41"/>
      <c r="Z24" s="39"/>
      <c r="AA24" s="39"/>
    </row>
    <row r="25" spans="1:27" ht="20.149999999999999" customHeight="1" x14ac:dyDescent="0.25">
      <c r="M25" s="31" t="s">
        <v>64</v>
      </c>
      <c r="N25" s="32" t="e">
        <f t="shared" si="10"/>
        <v>#VALUE!</v>
      </c>
      <c r="O25" s="32" t="e">
        <f t="shared" si="11"/>
        <v>#VALUE!</v>
      </c>
      <c r="P25" s="32" t="e">
        <f t="shared" si="11"/>
        <v>#VALUE!</v>
      </c>
      <c r="Q25" s="32" t="e">
        <f t="shared" si="11"/>
        <v>#VALUE!</v>
      </c>
      <c r="Y25" s="41"/>
      <c r="Z25" s="39"/>
      <c r="AA25" s="39"/>
    </row>
    <row r="26" spans="1:27" ht="20.149999999999999" customHeight="1" x14ac:dyDescent="0.25">
      <c r="J26" s="38"/>
      <c r="K26" s="101"/>
      <c r="L26" s="101"/>
      <c r="M26" s="31" t="s">
        <v>65</v>
      </c>
      <c r="N26" s="32" t="e">
        <f t="shared" si="10"/>
        <v>#VALUE!</v>
      </c>
      <c r="O26" s="32" t="e">
        <f t="shared" si="11"/>
        <v>#VALUE!</v>
      </c>
      <c r="P26" s="32" t="e">
        <f t="shared" si="11"/>
        <v>#VALUE!</v>
      </c>
      <c r="Q26" s="32" t="e">
        <f t="shared" si="11"/>
        <v>#VALUE!</v>
      </c>
      <c r="Y26" s="41"/>
      <c r="Z26" s="39"/>
      <c r="AA26" s="39"/>
    </row>
    <row r="27" spans="1:27" ht="20.149999999999999" customHeight="1" x14ac:dyDescent="0.25">
      <c r="A27" s="38"/>
      <c r="J27" s="38"/>
      <c r="K27" s="101"/>
      <c r="L27" s="101"/>
      <c r="M27" s="31" t="s">
        <v>66</v>
      </c>
      <c r="N27" s="32" t="e">
        <f t="shared" si="10"/>
        <v>#VALUE!</v>
      </c>
      <c r="O27" s="32" t="e">
        <f t="shared" si="11"/>
        <v>#VALUE!</v>
      </c>
      <c r="P27" s="32" t="e">
        <f t="shared" si="11"/>
        <v>#VALUE!</v>
      </c>
      <c r="Q27" s="32" t="e">
        <f t="shared" si="11"/>
        <v>#VALUE!</v>
      </c>
      <c r="Y27" s="41"/>
      <c r="Z27" s="39"/>
      <c r="AA27" s="39"/>
    </row>
    <row r="28" spans="1:27" ht="20.149999999999999" customHeight="1" x14ac:dyDescent="0.25">
      <c r="A28" s="38"/>
      <c r="J28" s="38"/>
      <c r="K28" s="101"/>
      <c r="L28" s="101"/>
      <c r="M28" s="31" t="s">
        <v>67</v>
      </c>
      <c r="N28" s="32" t="e">
        <f t="shared" si="10"/>
        <v>#VALUE!</v>
      </c>
      <c r="O28" s="32" t="e">
        <f t="shared" si="11"/>
        <v>#VALUE!</v>
      </c>
      <c r="P28" s="32" t="e">
        <f t="shared" si="11"/>
        <v>#VALUE!</v>
      </c>
      <c r="Q28" s="32" t="e">
        <f t="shared" si="11"/>
        <v>#VALUE!</v>
      </c>
      <c r="Y28" s="41"/>
      <c r="Z28" s="39"/>
      <c r="AA28" s="39"/>
    </row>
    <row r="29" spans="1:27" ht="20.149999999999999" customHeight="1" x14ac:dyDescent="0.25">
      <c r="A29" s="38"/>
      <c r="J29" s="38"/>
      <c r="K29" s="101"/>
      <c r="L29" s="101"/>
      <c r="M29" s="31" t="s">
        <v>69</v>
      </c>
      <c r="N29" s="32" t="e">
        <f t="shared" si="10"/>
        <v>#VALUE!</v>
      </c>
      <c r="O29" s="32" t="e">
        <f t="shared" si="11"/>
        <v>#VALUE!</v>
      </c>
      <c r="P29" s="32" t="e">
        <f t="shared" si="11"/>
        <v>#VALUE!</v>
      </c>
      <c r="Q29" s="32" t="e">
        <f t="shared" si="11"/>
        <v>#VALUE!</v>
      </c>
      <c r="Y29" s="41"/>
      <c r="Z29" s="39"/>
      <c r="AA29" s="39"/>
    </row>
    <row r="30" spans="1:27" ht="20.149999999999999" customHeight="1" x14ac:dyDescent="0.25">
      <c r="A30" s="38"/>
      <c r="M30" s="31" t="s">
        <v>70</v>
      </c>
      <c r="N30" s="32" t="e">
        <f t="shared" si="10"/>
        <v>#VALUE!</v>
      </c>
      <c r="O30" s="32" t="e">
        <f t="shared" si="11"/>
        <v>#VALUE!</v>
      </c>
      <c r="P30" s="32" t="e">
        <f t="shared" si="11"/>
        <v>#VALUE!</v>
      </c>
      <c r="Q30" s="32" t="e">
        <f t="shared" si="11"/>
        <v>#VALUE!</v>
      </c>
      <c r="Y30" s="41"/>
      <c r="Z30" s="39"/>
      <c r="AA30" s="39"/>
    </row>
    <row r="31" spans="1:27" ht="20.149999999999999" customHeight="1" x14ac:dyDescent="0.25">
      <c r="M31" s="31" t="s">
        <v>71</v>
      </c>
      <c r="N31" s="32" t="e">
        <f t="shared" si="10"/>
        <v>#VALUE!</v>
      </c>
      <c r="O31" s="32" t="e">
        <f t="shared" si="11"/>
        <v>#VALUE!</v>
      </c>
      <c r="P31" s="32" t="e">
        <f t="shared" si="11"/>
        <v>#VALUE!</v>
      </c>
      <c r="Q31" s="32" t="e">
        <f t="shared" si="11"/>
        <v>#VALUE!</v>
      </c>
      <c r="Y31" s="39"/>
      <c r="Z31" s="39"/>
      <c r="AA31" s="39"/>
    </row>
    <row r="32" spans="1:27" ht="20.149999999999999" customHeight="1" x14ac:dyDescent="0.25">
      <c r="M32" s="10"/>
      <c r="Q32" s="39"/>
      <c r="R32" s="39"/>
      <c r="S32" s="39"/>
      <c r="T32" s="39"/>
      <c r="U32" s="39"/>
      <c r="V32" s="39"/>
      <c r="W32" s="39"/>
      <c r="X32" s="39"/>
      <c r="Y32" s="39"/>
      <c r="Z32" s="39"/>
      <c r="AA32" s="39"/>
    </row>
    <row r="33" spans="13:28" ht="20.149999999999999" customHeight="1" x14ac:dyDescent="0.3">
      <c r="M33" s="39"/>
      <c r="N33" s="102"/>
      <c r="O33" s="103"/>
      <c r="P33" s="39"/>
      <c r="Q33" s="39"/>
      <c r="R33" s="39"/>
      <c r="S33" s="39"/>
      <c r="T33" s="39"/>
      <c r="U33" s="102"/>
      <c r="V33" s="103"/>
      <c r="W33" s="39"/>
      <c r="X33" s="39"/>
      <c r="Y33" s="39"/>
      <c r="Z33" s="39"/>
      <c r="AA33" s="39"/>
      <c r="AB33" s="39"/>
    </row>
    <row r="34" spans="13:28" ht="20.149999999999999" customHeight="1" x14ac:dyDescent="0.3">
      <c r="M34" s="104"/>
      <c r="N34" s="105"/>
      <c r="O34" s="105"/>
      <c r="P34" s="105"/>
      <c r="Q34" s="105"/>
      <c r="R34" s="105"/>
      <c r="S34" s="39"/>
      <c r="T34" s="104"/>
      <c r="U34" s="105"/>
      <c r="V34" s="105"/>
      <c r="W34" s="105"/>
      <c r="X34" s="105"/>
      <c r="Y34" s="105"/>
      <c r="Z34" s="39"/>
      <c r="AA34" s="39"/>
      <c r="AB34" s="39"/>
    </row>
    <row r="35" spans="13:28" ht="20.149999999999999" customHeight="1" x14ac:dyDescent="0.25">
      <c r="M35" s="40"/>
      <c r="N35" s="106"/>
      <c r="O35" s="106"/>
      <c r="P35" s="106"/>
      <c r="Q35" s="106"/>
      <c r="R35" s="106"/>
      <c r="S35" s="39"/>
      <c r="T35" s="40"/>
      <c r="U35" s="106"/>
      <c r="V35" s="106"/>
      <c r="W35" s="106"/>
      <c r="X35" s="106"/>
      <c r="Y35" s="106"/>
      <c r="Z35" s="39"/>
      <c r="AA35" s="39"/>
      <c r="AB35" s="39"/>
    </row>
    <row r="36" spans="13:28" ht="20.149999999999999" customHeight="1" x14ac:dyDescent="0.25">
      <c r="M36" s="40"/>
      <c r="N36" s="106"/>
      <c r="O36" s="106"/>
      <c r="P36" s="106"/>
      <c r="Q36" s="106"/>
      <c r="R36" s="106"/>
      <c r="S36" s="39"/>
      <c r="T36" s="40"/>
      <c r="U36" s="106"/>
      <c r="V36" s="106"/>
      <c r="W36" s="106"/>
      <c r="X36" s="106"/>
      <c r="Y36" s="106"/>
      <c r="Z36" s="39"/>
      <c r="AA36" s="39"/>
      <c r="AB36" s="39"/>
    </row>
    <row r="37" spans="13:28" ht="20.149999999999999" customHeight="1" x14ac:dyDescent="0.25">
      <c r="M37" s="40"/>
      <c r="N37" s="106"/>
      <c r="O37" s="106"/>
      <c r="P37" s="106"/>
      <c r="Q37" s="106"/>
      <c r="R37" s="106"/>
      <c r="S37" s="39"/>
      <c r="T37" s="40"/>
      <c r="U37" s="106"/>
      <c r="V37" s="106"/>
      <c r="W37" s="106"/>
      <c r="X37" s="106"/>
      <c r="Y37" s="106"/>
      <c r="Z37" s="39"/>
      <c r="AA37" s="39"/>
      <c r="AB37" s="39"/>
    </row>
    <row r="38" spans="13:28" ht="20.149999999999999" customHeight="1" x14ac:dyDescent="0.25">
      <c r="M38" s="40"/>
      <c r="N38" s="106"/>
      <c r="O38" s="106"/>
      <c r="P38" s="106"/>
      <c r="Q38" s="106"/>
      <c r="R38" s="106"/>
      <c r="S38" s="39"/>
      <c r="T38" s="40"/>
      <c r="U38" s="106"/>
      <c r="V38" s="106"/>
      <c r="W38" s="106"/>
      <c r="X38" s="106"/>
      <c r="Y38" s="106"/>
      <c r="Z38" s="39"/>
      <c r="AA38" s="39"/>
      <c r="AB38" s="39"/>
    </row>
    <row r="39" spans="13:28" ht="20.149999999999999" customHeight="1" x14ac:dyDescent="0.25">
      <c r="M39" s="40"/>
      <c r="N39" s="106"/>
      <c r="O39" s="106"/>
      <c r="P39" s="106"/>
      <c r="Q39" s="106"/>
      <c r="R39" s="106"/>
      <c r="S39" s="39"/>
      <c r="T39" s="40"/>
      <c r="U39" s="106"/>
      <c r="V39" s="106"/>
      <c r="W39" s="106"/>
      <c r="X39" s="106"/>
      <c r="Y39" s="106"/>
      <c r="Z39" s="39"/>
      <c r="AA39" s="39"/>
      <c r="AB39" s="39"/>
    </row>
    <row r="40" spans="13:28" ht="20.149999999999999" customHeight="1" x14ac:dyDescent="0.25">
      <c r="M40" s="40"/>
      <c r="N40" s="106"/>
      <c r="O40" s="106"/>
      <c r="P40" s="106"/>
      <c r="Q40" s="106"/>
      <c r="R40" s="106"/>
      <c r="S40" s="39"/>
      <c r="T40" s="40"/>
      <c r="U40" s="106"/>
      <c r="V40" s="106"/>
      <c r="W40" s="106"/>
      <c r="X40" s="106"/>
      <c r="Y40" s="106"/>
      <c r="Z40" s="39"/>
      <c r="AA40" s="39"/>
      <c r="AB40" s="39"/>
    </row>
    <row r="41" spans="13:28" ht="20.149999999999999" customHeight="1" x14ac:dyDescent="0.25">
      <c r="M41" s="40"/>
      <c r="N41" s="106"/>
      <c r="O41" s="106"/>
      <c r="P41" s="106"/>
      <c r="Q41" s="106"/>
      <c r="R41" s="106"/>
      <c r="S41" s="39"/>
      <c r="T41" s="40"/>
      <c r="U41" s="106"/>
      <c r="V41" s="106"/>
      <c r="W41" s="106"/>
      <c r="X41" s="106"/>
      <c r="Y41" s="106"/>
      <c r="Z41" s="39"/>
      <c r="AA41" s="39"/>
      <c r="AB41" s="39"/>
    </row>
    <row r="42" spans="13:28" ht="20.149999999999999" customHeight="1" x14ac:dyDescent="0.25">
      <c r="M42" s="40"/>
      <c r="N42" s="106"/>
      <c r="O42" s="106"/>
      <c r="P42" s="106"/>
      <c r="Q42" s="106"/>
      <c r="R42" s="106"/>
      <c r="S42" s="39"/>
      <c r="T42" s="40"/>
      <c r="U42" s="106"/>
      <c r="V42" s="106"/>
      <c r="W42" s="106"/>
      <c r="X42" s="106"/>
      <c r="Y42" s="106"/>
      <c r="Z42" s="39"/>
      <c r="AA42" s="39"/>
      <c r="AB42" s="39"/>
    </row>
    <row r="43" spans="13:28" ht="20.149999999999999" customHeight="1" x14ac:dyDescent="0.25">
      <c r="M43" s="40"/>
      <c r="N43" s="106"/>
      <c r="O43" s="106"/>
      <c r="P43" s="106"/>
      <c r="Q43" s="106"/>
      <c r="R43" s="106"/>
      <c r="S43" s="39"/>
      <c r="T43" s="40"/>
      <c r="U43" s="106"/>
      <c r="V43" s="106"/>
      <c r="W43" s="106"/>
      <c r="X43" s="106"/>
      <c r="Y43" s="106"/>
      <c r="Z43" s="39"/>
      <c r="AA43" s="39"/>
      <c r="AB43" s="39"/>
    </row>
    <row r="44" spans="13:28" ht="20.149999999999999" customHeight="1" x14ac:dyDescent="0.25">
      <c r="M44" s="40"/>
      <c r="N44" s="106"/>
      <c r="O44" s="106"/>
      <c r="P44" s="106"/>
      <c r="Q44" s="106"/>
      <c r="R44" s="106"/>
      <c r="S44" s="39"/>
      <c r="T44" s="40"/>
      <c r="U44" s="106"/>
      <c r="V44" s="106"/>
      <c r="W44" s="106"/>
      <c r="X44" s="106"/>
      <c r="Y44" s="106"/>
      <c r="Z44" s="39"/>
      <c r="AA44" s="39"/>
      <c r="AB44" s="39"/>
    </row>
    <row r="45" spans="13:28" ht="20.149999999999999" customHeight="1" x14ac:dyDescent="0.25">
      <c r="M45" s="40"/>
      <c r="N45" s="106"/>
      <c r="O45" s="106"/>
      <c r="P45" s="106"/>
      <c r="Q45" s="106"/>
      <c r="R45" s="106"/>
      <c r="S45" s="39"/>
      <c r="T45" s="40"/>
      <c r="U45" s="106"/>
      <c r="V45" s="106"/>
      <c r="W45" s="106"/>
      <c r="X45" s="106"/>
      <c r="Y45" s="106"/>
      <c r="Z45" s="39"/>
      <c r="AA45" s="39"/>
      <c r="AB45" s="39"/>
    </row>
    <row r="46" spans="13:28" ht="20.149999999999999" customHeight="1" x14ac:dyDescent="0.25">
      <c r="M46" s="39"/>
      <c r="N46" s="40"/>
      <c r="O46" s="106"/>
      <c r="P46" s="106"/>
      <c r="Q46" s="106"/>
      <c r="R46" s="106"/>
      <c r="S46" s="106"/>
      <c r="T46" s="39"/>
      <c r="U46" s="40"/>
      <c r="V46" s="106"/>
      <c r="W46" s="106"/>
      <c r="X46" s="106"/>
      <c r="Y46" s="106"/>
      <c r="Z46" s="106"/>
      <c r="AA46" s="39"/>
      <c r="AB46" s="39"/>
    </row>
    <row r="47" spans="13:28" ht="20.149999999999999" customHeight="1" x14ac:dyDescent="0.25">
      <c r="M47" s="39"/>
      <c r="N47" s="39"/>
      <c r="O47" s="39"/>
      <c r="P47" s="39"/>
      <c r="Q47" s="39"/>
      <c r="R47" s="39"/>
      <c r="S47" s="39"/>
      <c r="T47" s="39"/>
      <c r="U47" s="39"/>
      <c r="V47" s="39"/>
      <c r="W47" s="39"/>
      <c r="X47" s="39"/>
      <c r="Y47" s="39"/>
      <c r="Z47" s="39"/>
      <c r="AA47" s="39"/>
      <c r="AB47" s="39"/>
    </row>
    <row r="48" spans="13:28" ht="20.149999999999999" customHeight="1" x14ac:dyDescent="0.25">
      <c r="M48" s="39"/>
      <c r="N48" s="39"/>
      <c r="O48" s="39"/>
      <c r="P48" s="39"/>
      <c r="Q48" s="39"/>
      <c r="R48" s="39"/>
      <c r="S48" s="39"/>
      <c r="T48" s="39"/>
      <c r="U48" s="39"/>
      <c r="V48" s="39"/>
      <c r="W48" s="39"/>
      <c r="X48" s="39"/>
      <c r="Y48" s="39"/>
      <c r="Z48" s="39"/>
      <c r="AA48" s="39"/>
      <c r="AB48" s="39"/>
    </row>
    <row r="49" spans="13:28" ht="20.149999999999999" customHeight="1" x14ac:dyDescent="0.25">
      <c r="M49" s="39"/>
      <c r="N49" s="39"/>
      <c r="O49" s="39"/>
      <c r="P49" s="39"/>
      <c r="Q49" s="39"/>
      <c r="R49" s="39"/>
      <c r="S49" s="39"/>
      <c r="T49" s="39"/>
      <c r="U49" s="39"/>
      <c r="V49" s="39"/>
      <c r="W49" s="39"/>
      <c r="X49" s="39"/>
      <c r="Y49" s="39"/>
      <c r="Z49" s="39"/>
      <c r="AA49" s="39"/>
      <c r="AB49" s="39"/>
    </row>
    <row r="50" spans="13:28" ht="20.149999999999999" customHeight="1" x14ac:dyDescent="0.25">
      <c r="M50" s="39"/>
      <c r="N50" s="39"/>
      <c r="O50" s="39"/>
      <c r="P50" s="39"/>
      <c r="Q50" s="39"/>
      <c r="R50" s="39"/>
      <c r="S50" s="39"/>
      <c r="T50" s="39"/>
      <c r="U50" s="39"/>
      <c r="V50" s="39"/>
      <c r="W50" s="39"/>
      <c r="X50" s="39"/>
      <c r="Y50" s="39"/>
      <c r="Z50" s="39"/>
      <c r="AA50" s="39"/>
      <c r="AB50" s="39"/>
    </row>
    <row r="51" spans="13:28" ht="20.149999999999999" customHeight="1" x14ac:dyDescent="0.25">
      <c r="M51" s="39"/>
      <c r="N51" s="39"/>
      <c r="O51" s="39"/>
      <c r="P51" s="39"/>
      <c r="Q51" s="39"/>
      <c r="R51" s="39"/>
      <c r="S51" s="39"/>
      <c r="T51" s="39"/>
      <c r="U51" s="39"/>
      <c r="V51" s="39"/>
      <c r="W51" s="39"/>
      <c r="X51" s="39"/>
      <c r="Y51" s="39"/>
      <c r="Z51" s="39"/>
      <c r="AA51" s="39"/>
      <c r="AB51" s="39"/>
    </row>
    <row r="52" spans="13:28" ht="20.149999999999999" customHeight="1" x14ac:dyDescent="0.25">
      <c r="M52" s="39"/>
      <c r="N52" s="39"/>
      <c r="O52" s="39"/>
      <c r="P52" s="39"/>
      <c r="Q52" s="39"/>
      <c r="R52" s="39"/>
      <c r="S52" s="39"/>
      <c r="T52" s="39"/>
      <c r="U52" s="39"/>
      <c r="V52" s="39"/>
      <c r="W52" s="39"/>
      <c r="X52" s="39"/>
      <c r="Y52" s="39"/>
      <c r="Z52" s="39"/>
      <c r="AA52" s="39"/>
      <c r="AB52" s="39"/>
    </row>
    <row r="53" spans="13:28" ht="20.149999999999999" customHeight="1" x14ac:dyDescent="0.25">
      <c r="M53" s="39"/>
      <c r="N53" s="39"/>
      <c r="O53" s="39"/>
      <c r="P53" s="39"/>
      <c r="Q53" s="39"/>
      <c r="R53" s="39"/>
      <c r="S53" s="39"/>
      <c r="T53" s="39"/>
      <c r="U53" s="39"/>
      <c r="V53" s="39"/>
      <c r="W53" s="39"/>
      <c r="X53" s="39"/>
      <c r="Y53" s="39"/>
      <c r="Z53" s="39"/>
      <c r="AA53" s="39"/>
      <c r="AB53" s="39"/>
    </row>
    <row r="54" spans="13:28" ht="20.149999999999999" customHeight="1" x14ac:dyDescent="0.25">
      <c r="M54" s="39"/>
      <c r="N54" s="39"/>
      <c r="O54" s="39"/>
      <c r="P54" s="39"/>
      <c r="Q54" s="39"/>
      <c r="R54" s="39"/>
      <c r="S54" s="39"/>
      <c r="T54" s="39"/>
      <c r="U54" s="39"/>
      <c r="V54" s="39"/>
      <c r="W54" s="39"/>
      <c r="X54" s="39"/>
      <c r="Y54" s="39"/>
      <c r="Z54" s="39"/>
      <c r="AA54" s="39"/>
      <c r="AB54" s="39"/>
    </row>
    <row r="55" spans="13:28" ht="20.149999999999999" customHeight="1" x14ac:dyDescent="0.25">
      <c r="M55" s="39"/>
      <c r="N55" s="39"/>
      <c r="O55" s="39"/>
      <c r="P55" s="39"/>
      <c r="Q55" s="39"/>
      <c r="R55" s="39"/>
      <c r="S55" s="39"/>
      <c r="T55" s="39"/>
      <c r="U55" s="39"/>
      <c r="V55" s="39"/>
      <c r="W55" s="39"/>
      <c r="X55" s="39"/>
      <c r="Y55" s="39"/>
      <c r="Z55" s="39"/>
      <c r="AA55" s="39"/>
      <c r="AB55" s="39"/>
    </row>
    <row r="56" spans="13:28" ht="20.149999999999999" customHeight="1" x14ac:dyDescent="0.25">
      <c r="M56" s="39"/>
      <c r="N56" s="39"/>
      <c r="O56" s="39"/>
      <c r="P56" s="39"/>
      <c r="Q56" s="39"/>
      <c r="R56" s="39"/>
      <c r="S56" s="39"/>
      <c r="T56" s="39"/>
      <c r="U56" s="39"/>
      <c r="V56" s="39"/>
      <c r="W56" s="39"/>
      <c r="X56" s="39"/>
      <c r="Y56" s="39"/>
      <c r="Z56" s="39"/>
      <c r="AA56" s="39"/>
      <c r="AB56" s="39"/>
    </row>
    <row r="57" spans="13:28" ht="20.149999999999999" customHeight="1" x14ac:dyDescent="0.25">
      <c r="M57" s="39"/>
      <c r="N57" s="39"/>
      <c r="O57" s="39"/>
      <c r="P57" s="39"/>
      <c r="Q57" s="39"/>
      <c r="R57" s="39"/>
      <c r="S57" s="39"/>
      <c r="T57" s="39"/>
      <c r="U57" s="39"/>
      <c r="V57" s="39"/>
      <c r="W57" s="39"/>
      <c r="X57" s="39"/>
      <c r="Y57" s="39"/>
      <c r="Z57" s="39"/>
      <c r="AA57" s="39"/>
      <c r="AB57" s="39"/>
    </row>
    <row r="58" spans="13:28" ht="20.149999999999999" customHeight="1" x14ac:dyDescent="0.25">
      <c r="M58" s="39"/>
      <c r="N58" s="39"/>
      <c r="O58" s="39"/>
      <c r="P58" s="39"/>
      <c r="Q58" s="39"/>
      <c r="R58" s="39"/>
      <c r="S58" s="39"/>
      <c r="T58" s="39"/>
      <c r="U58" s="39"/>
      <c r="V58" s="39"/>
      <c r="W58" s="39"/>
      <c r="X58" s="39"/>
      <c r="Y58" s="39"/>
      <c r="Z58" s="39"/>
      <c r="AA58" s="39"/>
      <c r="AB58" s="39"/>
    </row>
    <row r="59" spans="13:28" ht="20.149999999999999" customHeight="1" x14ac:dyDescent="0.25">
      <c r="M59" s="39"/>
      <c r="N59" s="39"/>
      <c r="O59" s="39"/>
      <c r="P59" s="39"/>
      <c r="Q59" s="39"/>
      <c r="R59" s="39"/>
      <c r="S59" s="39"/>
      <c r="T59" s="39"/>
      <c r="U59" s="39"/>
      <c r="V59" s="39"/>
      <c r="W59" s="39"/>
      <c r="X59" s="39"/>
      <c r="Y59" s="39"/>
      <c r="Z59" s="39"/>
      <c r="AA59" s="39"/>
      <c r="AB59" s="39"/>
    </row>
    <row r="60" spans="13:28" ht="20.149999999999999" customHeight="1" x14ac:dyDescent="0.25">
      <c r="M60" s="39"/>
      <c r="N60" s="39"/>
      <c r="O60" s="39"/>
      <c r="P60" s="39"/>
      <c r="Q60" s="39"/>
      <c r="R60" s="39"/>
      <c r="S60" s="39"/>
      <c r="T60" s="39"/>
      <c r="U60" s="39"/>
      <c r="V60" s="39"/>
      <c r="W60" s="39"/>
      <c r="X60" s="39"/>
      <c r="Y60" s="39"/>
      <c r="Z60" s="39"/>
      <c r="AA60" s="39"/>
      <c r="AB60" s="39"/>
    </row>
    <row r="61" spans="13:28" ht="20.149999999999999" customHeight="1" x14ac:dyDescent="0.25">
      <c r="M61" s="39"/>
      <c r="N61" s="39"/>
      <c r="O61" s="39"/>
      <c r="P61" s="39"/>
      <c r="Q61" s="39"/>
      <c r="R61" s="39"/>
      <c r="S61" s="39"/>
      <c r="T61" s="39"/>
      <c r="U61" s="39"/>
      <c r="V61" s="39"/>
      <c r="W61" s="39"/>
      <c r="X61" s="39"/>
      <c r="Y61" s="39"/>
      <c r="Z61" s="39"/>
      <c r="AA61" s="39"/>
      <c r="AB61" s="39"/>
    </row>
    <row r="62" spans="13:28" ht="20.149999999999999" customHeight="1" x14ac:dyDescent="0.25">
      <c r="M62" s="39"/>
      <c r="N62" s="39"/>
      <c r="O62" s="39"/>
      <c r="P62" s="39"/>
      <c r="Q62" s="39"/>
      <c r="R62" s="39"/>
      <c r="S62" s="39"/>
      <c r="T62" s="39"/>
      <c r="U62" s="39"/>
      <c r="V62" s="39"/>
      <c r="W62" s="39"/>
      <c r="X62" s="39"/>
      <c r="Y62" s="39"/>
      <c r="Z62" s="39"/>
      <c r="AA62" s="39"/>
      <c r="AB62" s="39"/>
    </row>
    <row r="63" spans="13:28" ht="20.149999999999999" customHeight="1" x14ac:dyDescent="0.25">
      <c r="M63" s="39"/>
      <c r="N63" s="39"/>
      <c r="O63" s="39"/>
      <c r="P63" s="39"/>
      <c r="Q63" s="39"/>
      <c r="R63" s="39"/>
      <c r="S63" s="39"/>
      <c r="T63" s="39"/>
      <c r="U63" s="39"/>
      <c r="V63" s="39"/>
      <c r="W63" s="39"/>
      <c r="X63" s="39"/>
      <c r="Y63" s="39"/>
      <c r="Z63" s="39"/>
      <c r="AA63" s="39"/>
      <c r="AB63" s="39"/>
    </row>
    <row r="64" spans="13:28" ht="20.149999999999999" customHeight="1" x14ac:dyDescent="0.25">
      <c r="M64" s="39"/>
      <c r="N64" s="39"/>
      <c r="O64" s="39"/>
      <c r="P64" s="39"/>
      <c r="Q64" s="39"/>
      <c r="R64" s="39"/>
      <c r="S64" s="39"/>
      <c r="T64" s="39"/>
      <c r="U64" s="39"/>
      <c r="V64" s="39"/>
      <c r="W64" s="39"/>
      <c r="X64" s="39"/>
      <c r="Y64" s="39"/>
      <c r="Z64" s="39"/>
      <c r="AA64" s="39"/>
      <c r="AB64" s="39"/>
    </row>
    <row r="65" spans="13:28" ht="20.149999999999999" customHeight="1" x14ac:dyDescent="0.25">
      <c r="M65" s="39"/>
      <c r="N65" s="39"/>
      <c r="O65" s="39"/>
      <c r="P65" s="39"/>
      <c r="Q65" s="39"/>
      <c r="R65" s="39"/>
      <c r="S65" s="39"/>
      <c r="T65" s="39"/>
      <c r="U65" s="39"/>
      <c r="V65" s="39"/>
      <c r="W65" s="39"/>
      <c r="X65" s="39"/>
      <c r="Y65" s="39"/>
      <c r="Z65" s="39"/>
      <c r="AA65" s="39"/>
      <c r="AB65" s="39"/>
    </row>
    <row r="66" spans="13:28" ht="20.149999999999999" customHeight="1" x14ac:dyDescent="0.25">
      <c r="M66" s="39"/>
      <c r="N66" s="39"/>
      <c r="O66" s="39"/>
      <c r="P66" s="39"/>
      <c r="Q66" s="39"/>
      <c r="R66" s="39"/>
      <c r="S66" s="39"/>
      <c r="T66" s="39"/>
      <c r="U66" s="39"/>
      <c r="V66" s="39"/>
      <c r="W66" s="39"/>
      <c r="X66" s="39"/>
      <c r="Y66" s="39"/>
      <c r="Z66" s="39"/>
      <c r="AA66" s="39"/>
      <c r="AB66" s="39"/>
    </row>
    <row r="67" spans="13:28" ht="20.149999999999999" customHeight="1" x14ac:dyDescent="0.25">
      <c r="M67" s="39"/>
      <c r="N67" s="39"/>
      <c r="O67" s="39"/>
      <c r="P67" s="39"/>
      <c r="Q67" s="39"/>
      <c r="R67" s="39"/>
      <c r="S67" s="39"/>
      <c r="T67" s="39"/>
      <c r="U67" s="39"/>
      <c r="V67" s="39"/>
      <c r="W67" s="39"/>
      <c r="X67" s="39"/>
      <c r="Y67" s="39"/>
      <c r="Z67" s="39"/>
      <c r="AA67" s="39"/>
      <c r="AB67" s="39"/>
    </row>
    <row r="68" spans="13:28" ht="20.149999999999999" customHeight="1" x14ac:dyDescent="0.25">
      <c r="M68" s="39"/>
      <c r="N68" s="39"/>
      <c r="O68" s="39"/>
      <c r="P68" s="39"/>
      <c r="Q68" s="39"/>
      <c r="R68" s="39"/>
      <c r="S68" s="39"/>
      <c r="T68" s="39"/>
      <c r="U68" s="39"/>
      <c r="V68" s="39"/>
      <c r="W68" s="39"/>
      <c r="X68" s="39"/>
      <c r="Y68" s="39"/>
      <c r="Z68" s="39"/>
      <c r="AA68" s="39"/>
      <c r="AB68" s="39"/>
    </row>
    <row r="69" spans="13:28" ht="20.149999999999999" customHeight="1" x14ac:dyDescent="0.25">
      <c r="M69" s="39"/>
      <c r="N69" s="39"/>
      <c r="O69" s="39"/>
      <c r="P69" s="39"/>
      <c r="Q69" s="39"/>
      <c r="R69" s="39"/>
      <c r="S69" s="39"/>
      <c r="T69" s="39"/>
      <c r="U69" s="39"/>
      <c r="V69" s="39"/>
      <c r="W69" s="39"/>
      <c r="X69" s="39"/>
      <c r="Y69" s="39"/>
      <c r="Z69" s="39"/>
      <c r="AA69" s="39"/>
      <c r="AB69" s="39"/>
    </row>
    <row r="70" spans="13:28" ht="20.149999999999999" customHeight="1" x14ac:dyDescent="0.25">
      <c r="M70" s="39"/>
      <c r="N70" s="39"/>
      <c r="O70" s="39"/>
      <c r="P70" s="39"/>
      <c r="Q70" s="39"/>
      <c r="R70" s="39"/>
      <c r="S70" s="39"/>
      <c r="T70" s="39"/>
      <c r="U70" s="39"/>
      <c r="V70" s="39"/>
      <c r="W70" s="39"/>
      <c r="X70" s="39"/>
      <c r="Y70" s="39"/>
      <c r="Z70" s="39"/>
      <c r="AA70" s="39"/>
      <c r="AB70" s="39"/>
    </row>
    <row r="71" spans="13:28" ht="20.149999999999999" customHeight="1" x14ac:dyDescent="0.25">
      <c r="M71" s="39"/>
      <c r="N71" s="39"/>
      <c r="O71" s="39"/>
      <c r="P71" s="39"/>
      <c r="Q71" s="39"/>
      <c r="R71" s="39"/>
      <c r="S71" s="39"/>
      <c r="T71" s="39"/>
      <c r="U71" s="39"/>
      <c r="V71" s="39"/>
      <c r="W71" s="39"/>
      <c r="X71" s="39"/>
      <c r="Y71" s="39"/>
      <c r="Z71" s="39"/>
      <c r="AA71" s="39"/>
      <c r="AB71" s="39"/>
    </row>
    <row r="72" spans="13:28" ht="20.149999999999999" customHeight="1" x14ac:dyDescent="0.25">
      <c r="M72" s="39"/>
      <c r="N72" s="39"/>
      <c r="O72" s="39"/>
      <c r="P72" s="39"/>
      <c r="Q72" s="39"/>
      <c r="R72" s="39"/>
      <c r="S72" s="39"/>
      <c r="T72" s="39"/>
      <c r="U72" s="39"/>
      <c r="V72" s="39"/>
      <c r="W72" s="39"/>
      <c r="X72" s="39"/>
      <c r="Y72" s="39"/>
      <c r="Z72" s="39"/>
      <c r="AA72" s="39"/>
      <c r="AB72" s="39"/>
    </row>
    <row r="73" spans="13:28" ht="20.149999999999999" customHeight="1" x14ac:dyDescent="0.25">
      <c r="M73" s="39"/>
      <c r="N73" s="39"/>
      <c r="O73" s="39"/>
      <c r="P73" s="39"/>
      <c r="Q73" s="39"/>
      <c r="R73" s="39"/>
      <c r="S73" s="39"/>
      <c r="T73" s="39"/>
      <c r="U73" s="39"/>
      <c r="V73" s="39"/>
      <c r="W73" s="39"/>
      <c r="X73" s="39"/>
      <c r="Y73" s="39"/>
      <c r="Z73" s="39"/>
      <c r="AA73" s="39"/>
      <c r="AB73" s="39"/>
    </row>
    <row r="74" spans="13:28" ht="20.149999999999999" customHeight="1" x14ac:dyDescent="0.25"/>
    <row r="75" spans="13:28" ht="20.149999999999999" customHeight="1" x14ac:dyDescent="0.25"/>
    <row r="76" spans="13:28" ht="20.149999999999999" customHeight="1" x14ac:dyDescent="0.25"/>
    <row r="77" spans="13:28" ht="20.149999999999999" customHeight="1" x14ac:dyDescent="0.25"/>
    <row r="78" spans="13:28" ht="20.149999999999999" customHeight="1" x14ac:dyDescent="0.25"/>
    <row r="79" spans="13:28" ht="20.149999999999999" customHeight="1" x14ac:dyDescent="0.25"/>
    <row r="80" spans="13:28" ht="20.149999999999999" customHeight="1" x14ac:dyDescent="0.25"/>
    <row r="81" ht="20.149999999999999" customHeight="1" x14ac:dyDescent="0.25"/>
    <row r="82" ht="20.149999999999999" customHeight="1" x14ac:dyDescent="0.25"/>
    <row r="83" ht="20.149999999999999" customHeight="1" x14ac:dyDescent="0.25"/>
    <row r="84" ht="20.149999999999999" customHeight="1" x14ac:dyDescent="0.25"/>
    <row r="85" ht="20.149999999999999" customHeight="1" x14ac:dyDescent="0.25"/>
    <row r="86" ht="20.149999999999999" customHeight="1" x14ac:dyDescent="0.25"/>
    <row r="87" ht="20.149999999999999" customHeight="1" x14ac:dyDescent="0.25"/>
    <row r="88" ht="20.149999999999999" customHeight="1" x14ac:dyDescent="0.25"/>
    <row r="89" ht="20.149999999999999" customHeight="1" x14ac:dyDescent="0.25"/>
    <row r="90" ht="20.149999999999999" customHeight="1" x14ac:dyDescent="0.25"/>
    <row r="91" ht="20.149999999999999" customHeight="1" x14ac:dyDescent="0.25"/>
    <row r="92" ht="20.149999999999999" customHeight="1" x14ac:dyDescent="0.25"/>
    <row r="93" ht="20.149999999999999" customHeight="1" x14ac:dyDescent="0.25"/>
    <row r="94" ht="20.149999999999999" customHeight="1" x14ac:dyDescent="0.25"/>
    <row r="95" ht="20.149999999999999" customHeight="1" x14ac:dyDescent="0.25"/>
    <row r="96" ht="20.149999999999999" customHeight="1" x14ac:dyDescent="0.25"/>
    <row r="97" ht="20.149999999999999" customHeight="1" x14ac:dyDescent="0.25"/>
    <row r="98" ht="20.149999999999999" customHeight="1" x14ac:dyDescent="0.25"/>
    <row r="99" ht="20.149999999999999" customHeight="1" x14ac:dyDescent="0.25"/>
    <row r="100" ht="20.149999999999999" customHeight="1" x14ac:dyDescent="0.25"/>
    <row r="101" ht="20.149999999999999" customHeight="1" x14ac:dyDescent="0.25"/>
  </sheetData>
  <sheetProtection algorithmName="SHA-512" hashValue="BaXx4MB7rKW0gbIIoEVBemzofCglbLlo4Cqm2SQueLryaQ8ILPnBePFTOPaT3ALWSe71Mwih8/x9xw3lweRX0A==" saltValue="jSuCbPpwhaf5f7Jd4G6G6Q==" spinCount="100000" sheet="1" objects="1" scenarios="1" selectLockedCells="1"/>
  <mergeCells count="21">
    <mergeCell ref="H9:I9"/>
    <mergeCell ref="B3:C3"/>
    <mergeCell ref="B4:C4"/>
    <mergeCell ref="B5:C5"/>
    <mergeCell ref="D5:E5"/>
    <mergeCell ref="B6:C6"/>
    <mergeCell ref="D6:E6"/>
    <mergeCell ref="B7:C7"/>
    <mergeCell ref="D7:E7"/>
    <mergeCell ref="B9:C9"/>
    <mergeCell ref="D9:E9"/>
    <mergeCell ref="F9:G9"/>
    <mergeCell ref="H13:H14"/>
    <mergeCell ref="I13:I14"/>
    <mergeCell ref="J13:J14"/>
    <mergeCell ref="B13:B14"/>
    <mergeCell ref="C13:C14"/>
    <mergeCell ref="D13:D14"/>
    <mergeCell ref="E13:E14"/>
    <mergeCell ref="F13:F14"/>
    <mergeCell ref="G13:G14"/>
  </mergeCells>
  <conditionalFormatting sqref="H11">
    <cfRule type="containsText" dxfId="134" priority="34" operator="containsText" text="Risikoermittlung notwendig">
      <formula>NOT(ISERROR(SEARCH("Risikoermittlung notwendig",H11)))</formula>
    </cfRule>
  </conditionalFormatting>
  <conditionalFormatting sqref="H11">
    <cfRule type="containsText" dxfId="133" priority="32" operator="containsText" text="untersteht mit diesen Szenarien der StFV nicht">
      <formula>NOT(ISERROR(SEARCH("untersteht mit diesen Szenarien der StFV nicht",H11)))</formula>
    </cfRule>
  </conditionalFormatting>
  <conditionalFormatting sqref="H11">
    <cfRule type="containsText" dxfId="132" priority="29" operator="containsText" text="kein HAS">
      <formula>NOT(ISERROR(SEARCH("kein HAS",H11)))</formula>
    </cfRule>
  </conditionalFormatting>
  <conditionalFormatting sqref="B11:C11">
    <cfRule type="containsText" dxfId="131" priority="23" operator="containsText" text="kein">
      <formula>NOT(ISERROR(SEARCH("kein",B11)))</formula>
    </cfRule>
    <cfRule type="containsText" dxfId="130" priority="24" operator="containsText" text="HAS">
      <formula>NOT(ISERROR(SEARCH("HAS",B11)))</formula>
    </cfRule>
    <cfRule type="containsText" dxfId="129" priority="28" operator="containsText" text="kein">
      <formula>NOT(ISERROR(SEARCH("kein",B11)))</formula>
    </cfRule>
  </conditionalFormatting>
  <conditionalFormatting sqref="H11:I11">
    <cfRule type="containsText" dxfId="128" priority="21" operator="containsText" text="keine">
      <formula>NOT(ISERROR(SEARCH("keine",H11)))</formula>
    </cfRule>
    <cfRule type="containsText" dxfId="127" priority="26" operator="containsText" text="Eingaben">
      <formula>NOT(ISERROR(SEARCH("Eingaben",H11)))</formula>
    </cfRule>
    <cfRule type="containsText" dxfId="126" priority="27" operator="containsText" text="Mengenschwelle">
      <formula>NOT(ISERROR(SEARCH("Mengenschwelle",H11)))</formula>
    </cfRule>
  </conditionalFormatting>
  <conditionalFormatting sqref="E4 F9 E8">
    <cfRule type="containsText" dxfId="125" priority="20" operator="containsText" text="falsch">
      <formula>NOT(ISERROR(SEARCH("falsch",E4)))</formula>
    </cfRule>
    <cfRule type="containsText" dxfId="124" priority="25" operator="containsText" text="Mit">
      <formula>NOT(ISERROR(SEARCH("Mit",E4)))</formula>
    </cfRule>
  </conditionalFormatting>
  <conditionalFormatting sqref="D3 D8">
    <cfRule type="containsText" dxfId="123" priority="22" operator="containsText" text="nur">
      <formula>NOT(ISERROR(SEARCH("nur",D3)))</formula>
    </cfRule>
  </conditionalFormatting>
  <conditionalFormatting sqref="E4:G4 G3 H9 G5:G6 F9 E8:F8 F6">
    <cfRule type="containsText" dxfId="122" priority="19" operator="containsText" text="Ø">
      <formula>NOT(ISERROR(SEARCH("Ø",E3)))</formula>
    </cfRule>
  </conditionalFormatting>
  <conditionalFormatting sqref="H10">
    <cfRule type="containsText" dxfId="121" priority="18" operator="containsText" text="Risikoermittlung notwendig">
      <formula>NOT(ISERROR(SEARCH("Risikoermittlung notwendig",H10)))</formula>
    </cfRule>
  </conditionalFormatting>
  <conditionalFormatting sqref="H10">
    <cfRule type="containsText" dxfId="120" priority="17" operator="containsText" text="untersteht mit diesen Szenarien der StFV nicht">
      <formula>NOT(ISERROR(SEARCH("untersteht mit diesen Szenarien der StFV nicht",H10)))</formula>
    </cfRule>
  </conditionalFormatting>
  <conditionalFormatting sqref="H10">
    <cfRule type="containsText" dxfId="119" priority="16" operator="containsText" text="kein HAS">
      <formula>NOT(ISERROR(SEARCH("kein HAS",H10)))</formula>
    </cfRule>
  </conditionalFormatting>
  <conditionalFormatting sqref="B10:C10">
    <cfRule type="containsText" dxfId="118" priority="11" operator="containsText" text="kein">
      <formula>NOT(ISERROR(SEARCH("kein",B10)))</formula>
    </cfRule>
    <cfRule type="containsText" dxfId="117" priority="12" operator="containsText" text="HAS">
      <formula>NOT(ISERROR(SEARCH("HAS",B10)))</formula>
    </cfRule>
    <cfRule type="containsText" dxfId="116" priority="15" operator="containsText" text="kein">
      <formula>NOT(ISERROR(SEARCH("kein",B10)))</formula>
    </cfRule>
  </conditionalFormatting>
  <conditionalFormatting sqref="H10:I10">
    <cfRule type="containsText" dxfId="115" priority="10" operator="containsText" text="keine">
      <formula>NOT(ISERROR(SEARCH("keine",H10)))</formula>
    </cfRule>
    <cfRule type="containsText" dxfId="114" priority="13" operator="containsText" text="Eingaben">
      <formula>NOT(ISERROR(SEARCH("Eingaben",H10)))</formula>
    </cfRule>
    <cfRule type="containsText" dxfId="113" priority="14" operator="containsText" text="Mengenschwelle">
      <formula>NOT(ISERROR(SEARCH("Mengenschwelle",H10)))</formula>
    </cfRule>
  </conditionalFormatting>
  <conditionalFormatting sqref="C12">
    <cfRule type="containsText" dxfId="112" priority="1" operator="containsText" text="fehlerhafte Eingabe">
      <formula>NOT(ISERROR(SEARCH("fehlerhafte Eingabe",C12)))</formula>
    </cfRule>
    <cfRule type="containsText" dxfId="111" priority="2" operator="containsText" text="unvollständige Eingabe">
      <formula>NOT(ISERROR(SEARCH("unvollständige Eingabe",C12)))</formula>
    </cfRule>
    <cfRule type="containsText" dxfId="110" priority="3" operator="containsText" text="nicht">
      <formula>NOT(ISERROR(SEARCH("nicht",C12)))</formula>
    </cfRule>
  </conditionalFormatting>
  <pageMargins left="0.7" right="0.7" top="0.78740157499999996" bottom="0.78740157499999996" header="0.3" footer="0.3"/>
  <pageSetup paperSize="9" orientation="landscape" horizontalDpi="300" r:id="rId1"/>
  <headerFooter>
    <oddHeader xml:space="preserve">&amp;L&amp;8&amp;O&amp;G
</oddHeader>
  </headerFooter>
  <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828BF91-160F-4425-BCDA-11FC59F5DF19}">
          <x14:formula1>
            <xm:f>Definitionen!$A$38:$A$45</xm:f>
          </x14:formula1>
          <xm:sqref>L15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11050-AA87-47F5-9B1B-9A4D848D28AB}">
  <sheetPr codeName="Tabelle10">
    <tabColor theme="5" tint="0.39997558519241921"/>
  </sheetPr>
  <dimension ref="A1:AC101"/>
  <sheetViews>
    <sheetView showGridLines="0" zoomScale="70" zoomScaleNormal="70" workbookViewId="0">
      <selection activeCell="E18" sqref="E18"/>
    </sheetView>
  </sheetViews>
  <sheetFormatPr baseColWidth="10" defaultColWidth="11" defaultRowHeight="11.5" x14ac:dyDescent="0.25"/>
  <cols>
    <col min="1" max="1" width="1.58203125" style="10" customWidth="1"/>
    <col min="2" max="2" width="11.58203125" style="10" customWidth="1"/>
    <col min="3" max="3" width="15.58203125" style="10" customWidth="1"/>
    <col min="4" max="10" width="12.08203125" style="10" customWidth="1"/>
    <col min="11" max="11" width="1.58203125" style="39" customWidth="1"/>
    <col min="12" max="12" width="1.58203125" style="39" hidden="1" customWidth="1"/>
    <col min="13" max="13" width="14.08203125" style="16" hidden="1" customWidth="1"/>
    <col min="14" max="14" width="11" style="10" hidden="1" customWidth="1"/>
    <col min="15" max="15" width="11.33203125" style="10" hidden="1" customWidth="1"/>
    <col min="16" max="16" width="14.33203125" style="10" hidden="1" customWidth="1"/>
    <col min="17" max="18" width="11.33203125" style="10" hidden="1" customWidth="1"/>
    <col min="19" max="29" width="11" style="10" hidden="1" customWidth="1"/>
    <col min="30" max="30" width="0" style="10" hidden="1" customWidth="1"/>
    <col min="31" max="16384" width="11" style="10"/>
  </cols>
  <sheetData>
    <row r="1" spans="1:29" ht="20.149999999999999" customHeight="1" x14ac:dyDescent="0.35">
      <c r="A1" s="65"/>
      <c r="B1" s="83" t="s">
        <v>226</v>
      </c>
      <c r="C1" s="84"/>
      <c r="D1" s="84"/>
      <c r="E1" s="84"/>
      <c r="F1" s="84"/>
      <c r="G1" s="84"/>
      <c r="H1" s="85"/>
      <c r="I1" s="84"/>
      <c r="J1" s="85"/>
      <c r="K1" s="97"/>
      <c r="L1" s="97"/>
      <c r="M1" s="10"/>
      <c r="N1" s="17" t="s">
        <v>21</v>
      </c>
      <c r="O1" s="18"/>
      <c r="R1" s="19" t="s">
        <v>20</v>
      </c>
      <c r="S1" s="20" t="s">
        <v>30</v>
      </c>
      <c r="T1" s="21"/>
      <c r="U1" s="15" t="s">
        <v>37</v>
      </c>
      <c r="V1" s="22"/>
      <c r="W1" s="22"/>
      <c r="X1" s="22"/>
      <c r="Y1" s="22"/>
      <c r="Z1" s="22"/>
      <c r="AA1" s="22"/>
      <c r="AB1" s="22"/>
      <c r="AC1" s="23"/>
    </row>
    <row r="2" spans="1:29" ht="20.149999999999999" customHeight="1" x14ac:dyDescent="0.3">
      <c r="A2" s="65"/>
      <c r="B2" s="79"/>
      <c r="C2" s="82"/>
      <c r="D2" s="80"/>
      <c r="E2" s="82"/>
      <c r="F2" s="82"/>
      <c r="G2" s="82"/>
      <c r="H2" s="81"/>
      <c r="K2" s="97"/>
      <c r="L2" s="97"/>
      <c r="M2" s="25" t="s">
        <v>22</v>
      </c>
      <c r="N2" s="26" t="s">
        <v>23</v>
      </c>
      <c r="O2" s="26" t="s">
        <v>24</v>
      </c>
      <c r="P2" s="26" t="s">
        <v>25</v>
      </c>
      <c r="Q2" s="27" t="s">
        <v>26</v>
      </c>
      <c r="R2" s="28" t="s">
        <v>45</v>
      </c>
      <c r="S2" s="28" t="s">
        <v>46</v>
      </c>
      <c r="T2" s="28" t="s">
        <v>47</v>
      </c>
      <c r="U2" s="29" t="s">
        <v>48</v>
      </c>
      <c r="V2" s="29" t="s">
        <v>49</v>
      </c>
      <c r="W2" s="29" t="s">
        <v>50</v>
      </c>
      <c r="X2" s="29" t="s">
        <v>51</v>
      </c>
      <c r="Y2" s="29" t="s">
        <v>52</v>
      </c>
      <c r="Z2" s="29" t="s">
        <v>53</v>
      </c>
      <c r="AA2" s="29" t="s">
        <v>54</v>
      </c>
      <c r="AB2" s="29" t="s">
        <v>55</v>
      </c>
      <c r="AC2" s="30" t="s">
        <v>56</v>
      </c>
    </row>
    <row r="3" spans="1:29" ht="20.149999999999999" customHeight="1" x14ac:dyDescent="0.3">
      <c r="A3" s="66"/>
      <c r="B3" s="253" t="s">
        <v>128</v>
      </c>
      <c r="C3" s="253"/>
      <c r="D3" s="111" t="str">
        <f>IF(ISBLANK(Übersicht!B16),"",Übersicht!B16)</f>
        <v/>
      </c>
      <c r="E3" s="108"/>
      <c r="F3" s="82"/>
      <c r="K3" s="98"/>
      <c r="L3" s="98"/>
      <c r="M3" s="31" t="s">
        <v>57</v>
      </c>
      <c r="N3" s="32" t="e">
        <f>S3*POWER(LN($D$4),2)+T3*LN($D$4)+R3</f>
        <v>#VALUE!</v>
      </c>
      <c r="O3" s="33" t="e">
        <f>V3*POWER(LN($D$4),2)+W3*LN($D$4)+U3</f>
        <v>#VALUE!</v>
      </c>
      <c r="P3" s="33" t="e">
        <f>Y3*POWER(LN($D$4),2)+Z3*LN($D$4)+X3</f>
        <v>#VALUE!</v>
      </c>
      <c r="Q3" s="34" t="e">
        <f>AB3*POWER(LN($D$4),2)+AC3*LN($D$4)+AA3</f>
        <v>#VALUE!</v>
      </c>
      <c r="R3" s="35">
        <f>'EXP01'!R3</f>
        <v>93.092623071601921</v>
      </c>
      <c r="S3" s="35">
        <f>'EXP01'!S3</f>
        <v>3.3178046339530836</v>
      </c>
      <c r="T3" s="35">
        <f>'EXP01'!T3</f>
        <v>-22.985471120161503</v>
      </c>
      <c r="U3" s="35">
        <f>'EXP01'!U3</f>
        <v>200.43800619874659</v>
      </c>
      <c r="V3" s="35">
        <f>'EXP01'!V3</f>
        <v>5.1258208404392382</v>
      </c>
      <c r="W3" s="35">
        <f>'EXP01'!W3</f>
        <v>-45.407360250581817</v>
      </c>
      <c r="X3" s="35">
        <f>'EXP01'!X3</f>
        <v>205.32570449326826</v>
      </c>
      <c r="Y3" s="35">
        <f>'EXP01'!Y3</f>
        <v>5.458803410422286</v>
      </c>
      <c r="Z3" s="35">
        <f>'EXP01'!Z3</f>
        <v>-39.102801900059738</v>
      </c>
      <c r="AA3" s="35">
        <f>'EXP01'!AA3</f>
        <v>386.22752410859965</v>
      </c>
      <c r="AB3" s="35">
        <f>'EXP01'!AB3</f>
        <v>8.1664767385484698</v>
      </c>
      <c r="AC3" s="35">
        <f>'EXP01'!AC3</f>
        <v>-71.317356579469404</v>
      </c>
    </row>
    <row r="4" spans="1:29" ht="20.149999999999999" customHeight="1" x14ac:dyDescent="0.3">
      <c r="A4" s="66"/>
      <c r="B4" s="253" t="s">
        <v>129</v>
      </c>
      <c r="C4" s="253"/>
      <c r="D4" s="110" t="str">
        <f>IFERROR(MAX(VLOOKUP($D$3,Übersicht!$B$12:$K$19,2),500),"")</f>
        <v/>
      </c>
      <c r="E4" s="109" t="s">
        <v>130</v>
      </c>
      <c r="F4" s="68"/>
      <c r="G4" s="68"/>
      <c r="H4" s="66"/>
      <c r="K4" s="98"/>
      <c r="L4" s="98"/>
      <c r="M4" s="31" t="s">
        <v>59</v>
      </c>
      <c r="N4" s="32" t="e">
        <f t="shared" ref="N4:N6" si="0">S4*POWER(LN($D$4),2)+T4*LN($D$4)+R4</f>
        <v>#VALUE!</v>
      </c>
      <c r="O4" s="33" t="e">
        <f t="shared" ref="O4:O6" si="1">V4*POWER(LN($D$4),2)+W4*LN($D$4)+U4</f>
        <v>#VALUE!</v>
      </c>
      <c r="P4" s="33" t="e">
        <f t="shared" ref="P4:P6" si="2">Y4*POWER(LN($D$4),2)+Z4*LN($D$4)+X4</f>
        <v>#VALUE!</v>
      </c>
      <c r="Q4" s="34" t="e">
        <f t="shared" ref="Q4:Q6" si="3">AB4*POWER(LN($D$4),2)+AC4*LN($D$4)+AA4</f>
        <v>#VALUE!</v>
      </c>
      <c r="R4" s="35">
        <f>'EXP01'!R4</f>
        <v>90.974564764608729</v>
      </c>
      <c r="S4" s="35">
        <f>'EXP01'!S4</f>
        <v>2.9130641412008949</v>
      </c>
      <c r="T4" s="35">
        <f>'EXP01'!T4</f>
        <v>-25.967335887389034</v>
      </c>
      <c r="U4" s="35">
        <f>'EXP01'!U4</f>
        <v>261.44678796317339</v>
      </c>
      <c r="V4" s="35">
        <f>'EXP01'!V4</f>
        <v>5.5497882125883731</v>
      </c>
      <c r="W4" s="35">
        <f>'EXP01'!W4</f>
        <v>-65.467922637646453</v>
      </c>
      <c r="X4" s="35">
        <f>'EXP01'!X4</f>
        <v>442.70282371959411</v>
      </c>
      <c r="Y4" s="35">
        <f>'EXP01'!Y4</f>
        <v>8.4141942134180603</v>
      </c>
      <c r="Z4" s="35">
        <f>'EXP01'!Z4</f>
        <v>-105.45560206368739</v>
      </c>
      <c r="AA4" s="35">
        <f>'EXP01'!AA4</f>
        <v>681.05169018891206</v>
      </c>
      <c r="AB4" s="35">
        <f>'EXP01'!AB4</f>
        <v>12.258812918967873</v>
      </c>
      <c r="AC4" s="35">
        <f>'EXP01'!AC4</f>
        <v>-158.39814806837435</v>
      </c>
    </row>
    <row r="5" spans="1:29" ht="20.149999999999999" customHeight="1" x14ac:dyDescent="0.3">
      <c r="A5" s="66"/>
      <c r="B5" s="253" t="s">
        <v>137</v>
      </c>
      <c r="C5" s="253"/>
      <c r="D5" s="254" t="str">
        <f>IFERROR(VLOOKUP(D3,Übersicht!$B$12:$K$19,8),"")</f>
        <v/>
      </c>
      <c r="E5" s="255"/>
      <c r="F5" s="87"/>
      <c r="G5" s="68"/>
      <c r="H5" s="66"/>
      <c r="K5" s="98"/>
      <c r="L5" s="98"/>
      <c r="M5" s="31" t="s">
        <v>61</v>
      </c>
      <c r="N5" s="32" t="e">
        <f t="shared" si="0"/>
        <v>#VALUE!</v>
      </c>
      <c r="O5" s="33" t="e">
        <f t="shared" si="1"/>
        <v>#VALUE!</v>
      </c>
      <c r="P5" s="33" t="e">
        <f t="shared" si="2"/>
        <v>#VALUE!</v>
      </c>
      <c r="Q5" s="34" t="e">
        <f t="shared" si="3"/>
        <v>#VALUE!</v>
      </c>
      <c r="R5" s="35">
        <f>'EXP01'!R5</f>
        <v>53.274375558798241</v>
      </c>
      <c r="S5" s="35">
        <f>'EXP01'!S5</f>
        <v>1.4294790483646878</v>
      </c>
      <c r="T5" s="35">
        <f>'EXP01'!T5</f>
        <v>-15.566588460846209</v>
      </c>
      <c r="U5" s="35">
        <f>'EXP01'!U5</f>
        <v>74.628728192270202</v>
      </c>
      <c r="V5" s="35">
        <f>'EXP01'!V5</f>
        <v>2.0015850751550515</v>
      </c>
      <c r="W5" s="35">
        <f>'EXP01'!W5</f>
        <v>-21.80071236841491</v>
      </c>
      <c r="X5" s="35">
        <f>'EXP01'!X5</f>
        <v>104.40778293687295</v>
      </c>
      <c r="Y5" s="35">
        <f>'EXP01'!Y5</f>
        <v>2.8010505103724763</v>
      </c>
      <c r="Z5" s="35">
        <f>'EXP01'!Z5</f>
        <v>-30.502369533406675</v>
      </c>
      <c r="AA5" s="35">
        <f>'EXP01'!AA5</f>
        <v>137.46029735705258</v>
      </c>
      <c r="AB5" s="35">
        <f>'EXP01'!AB5</f>
        <v>3.6862496555875599</v>
      </c>
      <c r="AC5" s="35">
        <f>'EXP01'!AC5</f>
        <v>-40.151494056245355</v>
      </c>
    </row>
    <row r="6" spans="1:29" ht="20.149999999999999" customHeight="1" x14ac:dyDescent="0.3">
      <c r="A6" s="66"/>
      <c r="B6" s="253" t="s">
        <v>131</v>
      </c>
      <c r="C6" s="253"/>
      <c r="D6" s="254" t="str">
        <f>IFERROR(VLOOKUP(D3,Übersicht!$B$12:$K$19,9),"")</f>
        <v/>
      </c>
      <c r="E6" s="255"/>
      <c r="F6" s="68"/>
      <c r="G6" s="68"/>
      <c r="H6" s="66"/>
      <c r="K6" s="98"/>
      <c r="L6" s="98"/>
      <c r="M6" s="31" t="s">
        <v>62</v>
      </c>
      <c r="N6" s="32" t="e">
        <f t="shared" si="0"/>
        <v>#VALUE!</v>
      </c>
      <c r="O6" s="33" t="e">
        <f t="shared" si="1"/>
        <v>#VALUE!</v>
      </c>
      <c r="P6" s="33" t="e">
        <f t="shared" si="2"/>
        <v>#VALUE!</v>
      </c>
      <c r="Q6" s="34" t="e">
        <f t="shared" si="3"/>
        <v>#VALUE!</v>
      </c>
      <c r="R6" s="35">
        <f>'EXP01'!R6</f>
        <v>41.208768361257029</v>
      </c>
      <c r="S6" s="35">
        <f>'EXP01'!S6</f>
        <v>1.1069394659024079</v>
      </c>
      <c r="T6" s="35">
        <f>'EXP01'!T6</f>
        <v>-12.048776328468888</v>
      </c>
      <c r="U6" s="35">
        <f>'EXP01'!U6</f>
        <v>57.802443826240825</v>
      </c>
      <c r="V6" s="35">
        <f>'EXP01'!V6</f>
        <v>1.5503155184435526</v>
      </c>
      <c r="W6" s="35">
        <f>'EXP01'!W6</f>
        <v>-16.885179415386492</v>
      </c>
      <c r="X6" s="35">
        <f>'EXP01'!X6</f>
        <v>80.951654466519713</v>
      </c>
      <c r="Y6" s="35">
        <f>'EXP01'!Y6</f>
        <v>2.1705591033859024</v>
      </c>
      <c r="Z6" s="35">
        <f>'EXP01'!Z6</f>
        <v>-23.643530732771598</v>
      </c>
      <c r="AA6" s="35">
        <f>'EXP01'!AA6</f>
        <v>106.48503775764438</v>
      </c>
      <c r="AB6" s="35">
        <f>'EXP01'!AB6</f>
        <v>2.8553145171188778</v>
      </c>
      <c r="AC6" s="35">
        <f>'EXP01'!AC6</f>
        <v>-31.101556106766157</v>
      </c>
    </row>
    <row r="7" spans="1:29" ht="20.149999999999999" customHeight="1" x14ac:dyDescent="0.3">
      <c r="A7" s="66"/>
      <c r="B7" s="253" t="s">
        <v>141</v>
      </c>
      <c r="C7" s="253"/>
      <c r="D7" s="254" t="str">
        <f>IFERROR(VLOOKUP($D$3,Übersicht!$B$12:$K$19,10),"")</f>
        <v/>
      </c>
      <c r="E7" s="255"/>
      <c r="F7" s="166" t="s">
        <v>215</v>
      </c>
      <c r="G7" s="167" t="str">
        <f>IF(D7="","",IF($D$7=Definitionen!$B$35,7/8,IF($D$7=Definitionen!$B$36,1/8,1))*360)</f>
        <v/>
      </c>
      <c r="H7" s="66"/>
      <c r="K7" s="98"/>
      <c r="L7" s="98"/>
      <c r="M7" s="31" t="s">
        <v>63</v>
      </c>
      <c r="N7" s="32" t="e">
        <f>S7*LN($D$4)+R7</f>
        <v>#VALUE!</v>
      </c>
      <c r="O7" s="33" t="e">
        <f>V7*LN($D$4)+U7</f>
        <v>#VALUE!</v>
      </c>
      <c r="P7" s="33" t="e">
        <f>Y7*LN($D$4)+X7</f>
        <v>#VALUE!</v>
      </c>
      <c r="Q7" s="34" t="e">
        <f>AB7*LN($D$4)+AA7</f>
        <v>#VALUE!</v>
      </c>
      <c r="R7" s="35">
        <f>'EXP01'!R7</f>
        <v>-151.40202310110195</v>
      </c>
      <c r="S7" s="35">
        <f>'EXP01'!S7</f>
        <v>46.460113184197361</v>
      </c>
      <c r="T7" s="35" t="e">
        <f>'EXP01'!T7</f>
        <v>#N/A</v>
      </c>
      <c r="U7" s="35">
        <f>'EXP01'!U7</f>
        <v>-189.18113980262018</v>
      </c>
      <c r="V7" s="35">
        <f>'EXP01'!V7</f>
        <v>62.146785274269789</v>
      </c>
      <c r="W7" s="35" t="e">
        <f>'EXP01'!W7</f>
        <v>#N/A</v>
      </c>
      <c r="X7" s="35">
        <f>'EXP01'!X7</f>
        <v>-204.79789583430832</v>
      </c>
      <c r="Y7" s="35">
        <f>'EXP01'!Y7</f>
        <v>81.694948964832619</v>
      </c>
      <c r="Z7" s="35" t="e">
        <f>'EXP01'!Z7</f>
        <v>#N/A</v>
      </c>
      <c r="AA7" s="35">
        <f>'EXP01'!AA7</f>
        <v>-166.35065360232457</v>
      </c>
      <c r="AB7" s="35">
        <f>'EXP01'!AB7</f>
        <v>99.695625585028253</v>
      </c>
      <c r="AC7" s="35" t="e">
        <f>'EXP01'!AC7</f>
        <v>#N/A</v>
      </c>
    </row>
    <row r="8" spans="1:29" ht="20.149999999999999" customHeight="1" x14ac:dyDescent="0.3">
      <c r="A8" s="66"/>
      <c r="B8" s="69"/>
      <c r="C8" s="69"/>
      <c r="D8" s="70"/>
      <c r="E8" s="68"/>
      <c r="F8" s="68"/>
      <c r="K8" s="98"/>
      <c r="L8" s="98"/>
      <c r="M8" s="31" t="s">
        <v>64</v>
      </c>
      <c r="N8" s="32" t="e">
        <f>S8*LN($D$4)+R8</f>
        <v>#VALUE!</v>
      </c>
      <c r="O8" s="33" t="e">
        <f>V8*LN($D$4)+U8</f>
        <v>#VALUE!</v>
      </c>
      <c r="P8" s="33" t="e">
        <f>Y8*LN($D$4)+X8</f>
        <v>#VALUE!</v>
      </c>
      <c r="Q8" s="34" t="e">
        <f>AB8*LN($D$4)+AA8</f>
        <v>#VALUE!</v>
      </c>
      <c r="R8" s="35">
        <f>'EXP01'!R8</f>
        <v>-124.56935300032369</v>
      </c>
      <c r="S8" s="35">
        <f>'EXP01'!S8</f>
        <v>33.225222384204876</v>
      </c>
      <c r="T8" s="35" t="e">
        <f>'EXP01'!T8</f>
        <v>#N/A</v>
      </c>
      <c r="U8" s="35">
        <f>'EXP01'!U8</f>
        <v>-166.85996540765368</v>
      </c>
      <c r="V8" s="35">
        <f>'EXP01'!V8</f>
        <v>48.693698186179915</v>
      </c>
      <c r="W8" s="35" t="e">
        <f>'EXP01'!W8</f>
        <v>#N/A</v>
      </c>
      <c r="X8" s="35">
        <f>'EXP01'!X8</f>
        <v>-234.98108900088144</v>
      </c>
      <c r="Y8" s="35">
        <f>'EXP01'!Y8</f>
        <v>75.73012140801751</v>
      </c>
      <c r="Z8" s="35" t="e">
        <f>'EXP01'!Z8</f>
        <v>#N/A</v>
      </c>
      <c r="AA8" s="35">
        <f>'EXP01'!AA8</f>
        <v>-268.63702951267777</v>
      </c>
      <c r="AB8" s="35">
        <f>'EXP01'!AB8</f>
        <v>100.87011470725513</v>
      </c>
      <c r="AC8" s="35" t="e">
        <f>'EXP01'!AC8</f>
        <v>#N/A</v>
      </c>
    </row>
    <row r="9" spans="1:29" ht="20.149999999999999" customHeight="1" x14ac:dyDescent="0.3">
      <c r="A9" s="66"/>
      <c r="B9" s="233" t="s">
        <v>96</v>
      </c>
      <c r="C9" s="234"/>
      <c r="D9" s="235" t="s">
        <v>97</v>
      </c>
      <c r="E9" s="236"/>
      <c r="F9" s="237" t="s">
        <v>102</v>
      </c>
      <c r="G9" s="238"/>
      <c r="H9" s="239" t="s">
        <v>103</v>
      </c>
      <c r="I9" s="240"/>
      <c r="K9" s="98"/>
      <c r="L9" s="98"/>
      <c r="M9" s="31" t="s">
        <v>65</v>
      </c>
      <c r="N9" s="32" t="e">
        <f t="shared" ref="N9" si="4">S9*POWER(LN($D$4),2)+T9*LN($D$4)+R9</f>
        <v>#VALUE!</v>
      </c>
      <c r="O9" s="33" t="e">
        <f t="shared" ref="O9" si="5">V9*POWER(LN($D$4),2)+W9*LN($D$4)+U9</f>
        <v>#VALUE!</v>
      </c>
      <c r="P9" s="33" t="e">
        <f t="shared" ref="P9" si="6">Y9*POWER(LN($D$4),2)+Z9*LN($D$4)+X9</f>
        <v>#VALUE!</v>
      </c>
      <c r="Q9" s="34" t="e">
        <f t="shared" ref="Q9" si="7">AB9*POWER(LN($D$4),2)+AC9*LN($D$4)+AA9</f>
        <v>#VALUE!</v>
      </c>
      <c r="R9" s="35">
        <f>'EXP01'!R9</f>
        <v>310.5119617687792</v>
      </c>
      <c r="S9" s="35">
        <f>'EXP01'!S9</f>
        <v>7.7421387881730945</v>
      </c>
      <c r="T9" s="35">
        <f>'EXP01'!T9</f>
        <v>-95.267595022870779</v>
      </c>
      <c r="U9" s="35">
        <f>'EXP01'!U9</f>
        <v>365.5962267410319</v>
      </c>
      <c r="V9" s="35">
        <f>'EXP01'!V9</f>
        <v>9.4193468422165996</v>
      </c>
      <c r="W9" s="35">
        <f>'EXP01'!W9</f>
        <v>-111.27046096687278</v>
      </c>
      <c r="X9" s="35">
        <f>'EXP01'!X9</f>
        <v>463.48590755925341</v>
      </c>
      <c r="Y9" s="35">
        <f>'EXP01'!Y9</f>
        <v>12.170544779944855</v>
      </c>
      <c r="Z9" s="35">
        <f>'EXP01'!Z9</f>
        <v>-138.81738849065061</v>
      </c>
      <c r="AA9" s="35">
        <f>'EXP01'!AA9</f>
        <v>595.85532917946375</v>
      </c>
      <c r="AB9" s="35">
        <f>'EXP01'!AB9</f>
        <v>15.890693693746071</v>
      </c>
      <c r="AC9" s="35">
        <f>'EXP01'!AC9</f>
        <v>-176.06684792892779</v>
      </c>
    </row>
    <row r="10" spans="1:29" ht="20.149999999999999" customHeight="1" x14ac:dyDescent="0.3">
      <c r="A10" s="66"/>
      <c r="B10" s="74"/>
      <c r="C10" s="73"/>
      <c r="D10" s="72"/>
      <c r="E10" s="73"/>
      <c r="F10" s="68"/>
      <c r="G10" s="71"/>
      <c r="H10" s="71"/>
      <c r="I10" s="71"/>
      <c r="J10" s="66"/>
      <c r="K10" s="98"/>
      <c r="L10" s="98"/>
      <c r="M10" s="31" t="s">
        <v>66</v>
      </c>
      <c r="N10" s="32" t="e">
        <f>S10*POWER(LN($D$4),2)+T10*LN($D$4)+R10</f>
        <v>#VALUE!</v>
      </c>
      <c r="O10" s="33" t="e">
        <f>V10*POWER(LN($D$4),2)+W10*LN($D$4)+U10</f>
        <v>#VALUE!</v>
      </c>
      <c r="P10" s="33" t="e">
        <f>Y10*POWER(LN($D$4),2)+Z10*LN($D$4)+X10</f>
        <v>#VALUE!</v>
      </c>
      <c r="Q10" s="34" t="e">
        <f>AB10*POWER(LN($D$4),2)+AC10*LN($D$4)+AA10</f>
        <v>#VALUE!</v>
      </c>
      <c r="R10" s="35">
        <f>'EXP01'!R10</f>
        <v>137.25772756842207</v>
      </c>
      <c r="S10" s="35">
        <f>'EXP01'!S10</f>
        <v>3.6721147885042003</v>
      </c>
      <c r="T10" s="35">
        <f>'EXP01'!T10</f>
        <v>-40.123870462017067</v>
      </c>
      <c r="U10" s="35">
        <f>'EXP01'!U10</f>
        <v>187.85617227647438</v>
      </c>
      <c r="V10" s="35">
        <f>'EXP01'!V10</f>
        <v>5.011589702266928</v>
      </c>
      <c r="W10" s="35">
        <f>'EXP01'!W10</f>
        <v>-55.014968797116502</v>
      </c>
      <c r="X10" s="35">
        <f>'EXP01'!X10</f>
        <v>280.66946738278932</v>
      </c>
      <c r="Y10" s="35">
        <f>'EXP01'!Y10</f>
        <v>7.374268893946347</v>
      </c>
      <c r="Z10" s="35">
        <f>'EXP01'!Z10</f>
        <v>-82.120376270234686</v>
      </c>
      <c r="AA10" s="35">
        <f>'EXP01'!AA10</f>
        <v>433.3356809484942</v>
      </c>
      <c r="AB10" s="35">
        <f>'EXP01'!AB10</f>
        <v>11.272547477545196</v>
      </c>
      <c r="AC10" s="35">
        <f>'EXP01'!AC10</f>
        <v>-127.24672341045219</v>
      </c>
    </row>
    <row r="11" spans="1:29" ht="20.149999999999999" customHeight="1" x14ac:dyDescent="0.3">
      <c r="A11" s="66"/>
      <c r="B11" s="74"/>
      <c r="C11" s="73"/>
      <c r="D11" s="72"/>
      <c r="E11" s="73"/>
      <c r="F11" s="68"/>
      <c r="G11" s="71"/>
      <c r="H11" s="71"/>
      <c r="I11" s="71"/>
      <c r="J11" s="66"/>
      <c r="K11" s="98"/>
      <c r="L11" s="98"/>
      <c r="M11" s="31" t="s">
        <v>67</v>
      </c>
      <c r="N11" s="32" t="e">
        <f>S11*POWER(LN($D$4),2)+T11*LN($D$4)+R11</f>
        <v>#VALUE!</v>
      </c>
      <c r="O11" s="33" t="e">
        <f>V11*POWER(LN($D$4),2)+W11*LN($D$4)+U11</f>
        <v>#VALUE!</v>
      </c>
      <c r="P11" s="33" t="e">
        <f>Y11*POWER(LN($D$4),2)+Z11*LN($D$4)+X11</f>
        <v>#VALUE!</v>
      </c>
      <c r="Q11" s="34" t="e">
        <f>AB11*POWER(LN($D$4),2)+AC11*LN($D$4)+AA11</f>
        <v>#VALUE!</v>
      </c>
      <c r="R11" s="35">
        <f>'EXP01'!R11</f>
        <v>414.03225051947908</v>
      </c>
      <c r="S11" s="35">
        <f>'EXP01'!S11</f>
        <v>9.7368144522116644</v>
      </c>
      <c r="T11" s="35">
        <f>'EXP01'!T11</f>
        <v>-124.20342618084518</v>
      </c>
      <c r="U11" s="35">
        <f>'EXP01'!U11</f>
        <v>195.90599020277699</v>
      </c>
      <c r="V11" s="35">
        <f>'EXP01'!V11</f>
        <v>7.3827516871316323</v>
      </c>
      <c r="W11" s="35">
        <f>'EXP01'!W11</f>
        <v>-71.006411530110341</v>
      </c>
      <c r="X11" s="35">
        <f>'EXP01'!X11</f>
        <v>-337.98244776256547</v>
      </c>
      <c r="Y11" s="35">
        <f>'EXP01'!Y11</f>
        <v>0.24968485836703744</v>
      </c>
      <c r="Z11" s="35">
        <f>'EXP01'!Z11</f>
        <v>66.570439229621073</v>
      </c>
      <c r="AA11" s="35">
        <f>'EXP01'!AA11</f>
        <v>-170.87914419168922</v>
      </c>
      <c r="AB11" s="35">
        <f>'EXP01'!AB11</f>
        <v>0.24976310993316231</v>
      </c>
      <c r="AC11" s="35">
        <f>'EXP01'!AC11</f>
        <v>66.569103311842426</v>
      </c>
    </row>
    <row r="12" spans="1:29" ht="20.149999999999999" customHeight="1" thickBot="1" x14ac:dyDescent="0.35">
      <c r="A12" s="75"/>
      <c r="B12" s="76" t="s">
        <v>117</v>
      </c>
      <c r="C12" s="77"/>
      <c r="D12" s="78"/>
      <c r="E12" s="78"/>
      <c r="F12" s="78"/>
      <c r="G12" s="78"/>
      <c r="H12" s="78"/>
      <c r="I12" s="78"/>
      <c r="J12" s="78"/>
      <c r="K12" s="99"/>
      <c r="L12" s="100"/>
      <c r="M12" s="31" t="s">
        <v>69</v>
      </c>
      <c r="N12" s="32" t="e">
        <f>S12*POWER(LN($D$4),2)+T12*LN($D$4)+R12</f>
        <v>#VALUE!</v>
      </c>
      <c r="O12" s="33" t="e">
        <f>V12*POWER(LN($D$4),2)+W12*LN($D$4)+U12</f>
        <v>#VALUE!</v>
      </c>
      <c r="P12" s="33" t="e">
        <f>Y12*POWER(LN($D$4),2)+Z12*LN($D$4)+X12</f>
        <v>#VALUE!</v>
      </c>
      <c r="Q12" s="34" t="e">
        <f>AB12*POWER(LN($D$4),2)+AC12*LN($D$4)+AA12</f>
        <v>#VALUE!</v>
      </c>
      <c r="R12" s="35">
        <f>'EXP01'!R12</f>
        <v>143.975985411013</v>
      </c>
      <c r="S12" s="35">
        <f>'EXP01'!S12</f>
        <v>3.778080889753396</v>
      </c>
      <c r="T12" s="35">
        <f>'EXP01'!T12</f>
        <v>-41.818083232104883</v>
      </c>
      <c r="U12" s="35">
        <f>'EXP01'!U12</f>
        <v>195.60543126320263</v>
      </c>
      <c r="V12" s="35">
        <f>'EXP01'!V12</f>
        <v>5.1502255210416674</v>
      </c>
      <c r="W12" s="35">
        <f>'EXP01'!W12</f>
        <v>-57.067177812568445</v>
      </c>
      <c r="X12" s="35">
        <f>'EXP01'!X12</f>
        <v>277.68379579625275</v>
      </c>
      <c r="Y12" s="35">
        <f>'EXP01'!Y12</f>
        <v>7.5264097719575487</v>
      </c>
      <c r="Z12" s="35">
        <f>'EXP01'!Z12</f>
        <v>-82.655052669918916</v>
      </c>
      <c r="AA12" s="35">
        <f>'EXP01'!AA12</f>
        <v>-95.234729014170881</v>
      </c>
      <c r="AB12" s="35">
        <f>'EXP01'!AB12</f>
        <v>3.7824292043099876</v>
      </c>
      <c r="AC12" s="35">
        <f>'EXP01'!AC12</f>
        <v>4.31931443997739</v>
      </c>
    </row>
    <row r="13" spans="1:29" ht="20.149999999999999" customHeight="1" x14ac:dyDescent="0.25">
      <c r="A13" s="38"/>
      <c r="B13" s="249" t="s">
        <v>84</v>
      </c>
      <c r="C13" s="218" t="s">
        <v>132</v>
      </c>
      <c r="D13" s="215" t="s">
        <v>133</v>
      </c>
      <c r="E13" s="251" t="s">
        <v>134</v>
      </c>
      <c r="F13" s="220" t="s">
        <v>136</v>
      </c>
      <c r="G13" s="220" t="s">
        <v>138</v>
      </c>
      <c r="H13" s="220" t="s">
        <v>139</v>
      </c>
      <c r="I13" s="220" t="s">
        <v>140</v>
      </c>
      <c r="J13" s="247" t="s">
        <v>135</v>
      </c>
      <c r="K13" s="101"/>
      <c r="M13" s="31" t="s">
        <v>70</v>
      </c>
      <c r="N13" s="32" t="e">
        <f>S13*LN($D$4)+R13</f>
        <v>#VALUE!</v>
      </c>
      <c r="O13" s="33" t="e">
        <f>V13*LN($D$4)+U13</f>
        <v>#VALUE!</v>
      </c>
      <c r="P13" s="33" t="e">
        <f t="shared" ref="P13:P14" si="8">Y13*LN($D$4)+X13</f>
        <v>#VALUE!</v>
      </c>
      <c r="Q13" s="34" t="e">
        <f>AB13*LN($D$4)+AA13</f>
        <v>#VALUE!</v>
      </c>
      <c r="R13" s="35">
        <f>'EXP01'!R13</f>
        <v>-153.84427224977563</v>
      </c>
      <c r="S13" s="35">
        <f>'EXP01'!S13</f>
        <v>47.075322524802303</v>
      </c>
      <c r="T13" s="35" t="e">
        <f>'EXP01'!T13</f>
        <v>#N/A</v>
      </c>
      <c r="U13" s="35">
        <f>'EXP01'!U13</f>
        <v>-185.05382205802621</v>
      </c>
      <c r="V13" s="35">
        <f>'EXP01'!V13</f>
        <v>61.905312340551518</v>
      </c>
      <c r="W13" s="35" t="e">
        <f>'EXP01'!W13</f>
        <v>#N/A</v>
      </c>
      <c r="X13" s="35">
        <f>'EXP01'!X13</f>
        <v>-201.1969592565772</v>
      </c>
      <c r="Y13" s="35">
        <f>'EXP01'!Y13</f>
        <v>81.523843268491518</v>
      </c>
      <c r="Z13" s="35" t="e">
        <f>'EXP01'!Z13</f>
        <v>#N/A</v>
      </c>
      <c r="AA13" s="35">
        <f>'EXP01'!AA13</f>
        <v>-159.56740299547249</v>
      </c>
      <c r="AB13" s="35">
        <f>'EXP01'!AB13</f>
        <v>99.061467206228002</v>
      </c>
      <c r="AC13" s="35" t="e">
        <f>'EXP01'!AC13</f>
        <v>#N/A</v>
      </c>
    </row>
    <row r="14" spans="1:29" ht="20.149999999999999" customHeight="1" x14ac:dyDescent="0.25">
      <c r="A14" s="38"/>
      <c r="B14" s="250"/>
      <c r="C14" s="219"/>
      <c r="D14" s="216"/>
      <c r="E14" s="252"/>
      <c r="F14" s="221"/>
      <c r="G14" s="221"/>
      <c r="H14" s="221"/>
      <c r="I14" s="221"/>
      <c r="J14" s="248"/>
      <c r="K14" s="101"/>
      <c r="M14" s="31" t="s">
        <v>71</v>
      </c>
      <c r="N14" s="32" t="e">
        <f>S14*LN($D$4)+R14</f>
        <v>#VALUE!</v>
      </c>
      <c r="O14" s="33" t="e">
        <f>V14*LN($D$4)+U14</f>
        <v>#VALUE!</v>
      </c>
      <c r="P14" s="33" t="e">
        <f t="shared" si="8"/>
        <v>#VALUE!</v>
      </c>
      <c r="Q14" s="34" t="e">
        <f>AB14*LN($D$4)+AA14</f>
        <v>#VALUE!</v>
      </c>
      <c r="R14" s="35">
        <f>'EXP01'!R14</f>
        <v>-157.83872990771695</v>
      </c>
      <c r="S14" s="35">
        <f>'EXP01'!S14</f>
        <v>38.887956132449915</v>
      </c>
      <c r="T14" s="35" t="e">
        <f>'EXP01'!T14</f>
        <v>#N/A</v>
      </c>
      <c r="U14" s="35">
        <f>'EXP01'!U14</f>
        <v>-180.56338538125638</v>
      </c>
      <c r="V14" s="35">
        <f>'EXP01'!V14</f>
        <v>52.509347924630937</v>
      </c>
      <c r="W14" s="35" t="e">
        <f>'EXP01'!W14</f>
        <v>#N/A</v>
      </c>
      <c r="X14" s="35">
        <f>'EXP01'!X14</f>
        <v>-233.65268053518261</v>
      </c>
      <c r="Y14" s="35">
        <f>'EXP01'!Y14</f>
        <v>75.628748188728594</v>
      </c>
      <c r="Z14" s="35" t="e">
        <f>'EXP01'!Z14</f>
        <v>#N/A</v>
      </c>
      <c r="AA14" s="35">
        <f>'EXP01'!AA14</f>
        <v>-266.70428153534363</v>
      </c>
      <c r="AB14" s="35">
        <f>'EXP01'!AB14</f>
        <v>100.72888868578781</v>
      </c>
      <c r="AC14" s="35" t="e">
        <f>'EXP01'!AC14</f>
        <v>#N/A</v>
      </c>
    </row>
    <row r="15" spans="1:29" ht="40" customHeight="1" x14ac:dyDescent="0.25">
      <c r="A15" s="38"/>
      <c r="B15" s="93" t="s">
        <v>118</v>
      </c>
      <c r="C15" s="24" t="e">
        <f>VLOOKUP($D$3,Übersicht!$B$12:$V$19,18)</f>
        <v>#N/A</v>
      </c>
      <c r="D15" s="90" t="e">
        <f>(((VLOOKUP(C15,Erklärungen!B:C,2,FALSE))/1000000))*(Übersicht!$N16^2*Erklärungen!$C$21)</f>
        <v>#N/A</v>
      </c>
      <c r="E15" s="174"/>
      <c r="F15" s="91" t="str">
        <f>IFERROR(IF(ISBLANK(E15),D15,E15)*0.1,"")</f>
        <v/>
      </c>
      <c r="G15" s="174"/>
      <c r="H15" s="174"/>
      <c r="I15" s="185" t="e">
        <f>MAX(D15,E15)*0.9</f>
        <v>#N/A</v>
      </c>
      <c r="J15" s="186" t="e">
        <f>IF($D$5=Definitionen!$B$18,F15+G15+H15,I15)</f>
        <v>#N/A</v>
      </c>
      <c r="K15" s="101"/>
      <c r="L15" s="42"/>
      <c r="M15" s="10"/>
    </row>
    <row r="16" spans="1:29" ht="40" customHeight="1" x14ac:dyDescent="0.25">
      <c r="A16" s="38"/>
      <c r="B16" s="93" t="s">
        <v>119</v>
      </c>
      <c r="C16" s="24" t="e">
        <f>VLOOKUP($D$3,Übersicht!$B$12:$V$19,19)</f>
        <v>#N/A</v>
      </c>
      <c r="D16" s="90" t="e">
        <f>(((VLOOKUP(C15,Erklärungen!B:C,2,FALSE))/1000000))*((Übersicht!$O16^2*Erklärungen!$C$21)-(Übersicht!N16^2*Erklärungen!$C$21))</f>
        <v>#N/A</v>
      </c>
      <c r="E16" s="174"/>
      <c r="F16" s="91" t="str">
        <f t="shared" ref="F16:F18" si="9">IFERROR(IF(ISBLANK(E16),D16,E16)*0.1,"")</f>
        <v/>
      </c>
      <c r="G16" s="174"/>
      <c r="H16" s="174"/>
      <c r="I16" s="185" t="e">
        <f>MAX(D16,E16)*0.9</f>
        <v>#N/A</v>
      </c>
      <c r="J16" s="186" t="e">
        <f>IF($D$5=Definitionen!$B$18,F16+G16+H16,I16)</f>
        <v>#N/A</v>
      </c>
      <c r="L16" s="96"/>
      <c r="M16" s="10"/>
    </row>
    <row r="17" spans="1:27" ht="40" customHeight="1" x14ac:dyDescent="0.25">
      <c r="B17" s="93" t="s">
        <v>120</v>
      </c>
      <c r="C17" s="24" t="e">
        <f>VLOOKUP($D$3,Übersicht!$B$12:$V$19,20)</f>
        <v>#N/A</v>
      </c>
      <c r="D17" s="90" t="e">
        <f>(((VLOOKUP(C15,Erklärungen!B:C,2,FALSE))/1000000))*((Übersicht!$P16^2*Erklärungen!$C$21)-(Übersicht!O16^2*Erklärungen!$C$21))</f>
        <v>#N/A</v>
      </c>
      <c r="E17" s="174"/>
      <c r="F17" s="91" t="str">
        <f t="shared" si="9"/>
        <v/>
      </c>
      <c r="G17" s="174"/>
      <c r="H17" s="174"/>
      <c r="I17" s="185" t="e">
        <f>MAX(D17,E17)*0.9</f>
        <v>#N/A</v>
      </c>
      <c r="J17" s="186" t="e">
        <f>IF($D$5=Definitionen!$B$18,F17+G17+H17,I17)</f>
        <v>#N/A</v>
      </c>
      <c r="L17" s="96"/>
      <c r="M17" s="10"/>
    </row>
    <row r="18" spans="1:27" ht="40" customHeight="1" thickBot="1" x14ac:dyDescent="0.35">
      <c r="B18" s="94" t="s">
        <v>121</v>
      </c>
      <c r="C18" s="164" t="e">
        <f>VLOOKUP($D$3,Übersicht!$B$12:$V$19,21)</f>
        <v>#N/A</v>
      </c>
      <c r="D18" s="95" t="e">
        <f>(((VLOOKUP(C15,Erklärungen!B:C,2,FALSE))/1000000))*((Übersicht!$Q16^2*Erklärungen!$C$21)-(Übersicht!P16^2*Erklärungen!$C$21))</f>
        <v>#N/A</v>
      </c>
      <c r="E18" s="175"/>
      <c r="F18" s="165" t="str">
        <f t="shared" si="9"/>
        <v/>
      </c>
      <c r="G18" s="175"/>
      <c r="H18" s="175"/>
      <c r="I18" s="187" t="e">
        <f>MAX(D18,E18)*0.9</f>
        <v>#N/A</v>
      </c>
      <c r="J18" s="186" t="e">
        <f>IF($D$5=Definitionen!$B$18,F18+G18+H18,I18)</f>
        <v>#N/A</v>
      </c>
      <c r="M18" s="10"/>
      <c r="N18" s="17" t="s">
        <v>38</v>
      </c>
      <c r="O18" s="18"/>
      <c r="Y18" s="39"/>
      <c r="Z18" s="39"/>
      <c r="AA18" s="39"/>
    </row>
    <row r="19" spans="1:27" ht="20.149999999999999" customHeight="1" x14ac:dyDescent="0.3">
      <c r="M19" s="25" t="s">
        <v>22</v>
      </c>
      <c r="N19" s="26" t="s">
        <v>27</v>
      </c>
      <c r="O19" s="26" t="s">
        <v>36</v>
      </c>
      <c r="P19" s="26" t="s">
        <v>28</v>
      </c>
      <c r="Q19" s="26" t="s">
        <v>29</v>
      </c>
      <c r="Y19" s="39"/>
      <c r="Z19" s="39"/>
      <c r="AA19" s="39"/>
    </row>
    <row r="20" spans="1:27" ht="20.149999999999999" customHeight="1" x14ac:dyDescent="0.25">
      <c r="M20" s="31" t="s">
        <v>57</v>
      </c>
      <c r="N20" s="32" t="e">
        <f t="shared" ref="N20:N31" si="10">POWER(N3, 2)*PI()</f>
        <v>#VALUE!</v>
      </c>
      <c r="O20" s="32" t="e">
        <f t="shared" ref="O20:Q31" si="11">POWER(O3, 2)*PI() - POWER(N3, 2)*PI()</f>
        <v>#VALUE!</v>
      </c>
      <c r="P20" s="32" t="e">
        <f t="shared" si="11"/>
        <v>#VALUE!</v>
      </c>
      <c r="Q20" s="32" t="e">
        <f t="shared" si="11"/>
        <v>#VALUE!</v>
      </c>
      <c r="Y20" s="40"/>
      <c r="Z20" s="39"/>
      <c r="AA20" s="39"/>
    </row>
    <row r="21" spans="1:27" ht="20.149999999999999" customHeight="1" x14ac:dyDescent="0.25">
      <c r="M21" s="31" t="s">
        <v>59</v>
      </c>
      <c r="N21" s="32" t="e">
        <f t="shared" si="10"/>
        <v>#VALUE!</v>
      </c>
      <c r="O21" s="32" t="e">
        <f t="shared" si="11"/>
        <v>#VALUE!</v>
      </c>
      <c r="P21" s="32" t="e">
        <f t="shared" si="11"/>
        <v>#VALUE!</v>
      </c>
      <c r="Q21" s="32" t="e">
        <f t="shared" si="11"/>
        <v>#VALUE!</v>
      </c>
      <c r="Y21" s="41"/>
      <c r="Z21" s="39"/>
      <c r="AA21" s="39"/>
    </row>
    <row r="22" spans="1:27" ht="20.149999999999999" customHeight="1" x14ac:dyDescent="0.25">
      <c r="M22" s="31" t="s">
        <v>61</v>
      </c>
      <c r="N22" s="32" t="e">
        <f t="shared" si="10"/>
        <v>#VALUE!</v>
      </c>
      <c r="O22" s="32" t="e">
        <f t="shared" si="11"/>
        <v>#VALUE!</v>
      </c>
      <c r="P22" s="32" t="e">
        <f t="shared" si="11"/>
        <v>#VALUE!</v>
      </c>
      <c r="Q22" s="32" t="e">
        <f t="shared" si="11"/>
        <v>#VALUE!</v>
      </c>
      <c r="Y22" s="41"/>
      <c r="Z22" s="39"/>
      <c r="AA22" s="39"/>
    </row>
    <row r="23" spans="1:27" ht="20.149999999999999" customHeight="1" x14ac:dyDescent="0.25">
      <c r="M23" s="31" t="s">
        <v>62</v>
      </c>
      <c r="N23" s="32" t="e">
        <f t="shared" si="10"/>
        <v>#VALUE!</v>
      </c>
      <c r="O23" s="32" t="e">
        <f t="shared" si="11"/>
        <v>#VALUE!</v>
      </c>
      <c r="P23" s="32" t="e">
        <f t="shared" si="11"/>
        <v>#VALUE!</v>
      </c>
      <c r="Q23" s="32" t="e">
        <f t="shared" si="11"/>
        <v>#VALUE!</v>
      </c>
      <c r="Y23" s="41"/>
      <c r="Z23" s="39"/>
      <c r="AA23" s="39"/>
    </row>
    <row r="24" spans="1:27" ht="20.149999999999999" customHeight="1" x14ac:dyDescent="0.25">
      <c r="M24" s="31" t="s">
        <v>63</v>
      </c>
      <c r="N24" s="32" t="e">
        <f t="shared" si="10"/>
        <v>#VALUE!</v>
      </c>
      <c r="O24" s="32" t="e">
        <f t="shared" si="11"/>
        <v>#VALUE!</v>
      </c>
      <c r="P24" s="32" t="e">
        <f t="shared" si="11"/>
        <v>#VALUE!</v>
      </c>
      <c r="Q24" s="32" t="e">
        <f t="shared" si="11"/>
        <v>#VALUE!</v>
      </c>
      <c r="Y24" s="41"/>
      <c r="Z24" s="39"/>
      <c r="AA24" s="39"/>
    </row>
    <row r="25" spans="1:27" ht="20.149999999999999" customHeight="1" x14ac:dyDescent="0.25">
      <c r="M25" s="31" t="s">
        <v>64</v>
      </c>
      <c r="N25" s="32" t="e">
        <f t="shared" si="10"/>
        <v>#VALUE!</v>
      </c>
      <c r="O25" s="32" t="e">
        <f t="shared" si="11"/>
        <v>#VALUE!</v>
      </c>
      <c r="P25" s="32" t="e">
        <f t="shared" si="11"/>
        <v>#VALUE!</v>
      </c>
      <c r="Q25" s="32" t="e">
        <f t="shared" si="11"/>
        <v>#VALUE!</v>
      </c>
      <c r="Y25" s="41"/>
      <c r="Z25" s="39"/>
      <c r="AA25" s="39"/>
    </row>
    <row r="26" spans="1:27" ht="20.149999999999999" customHeight="1" x14ac:dyDescent="0.25">
      <c r="J26" s="38"/>
      <c r="K26" s="101"/>
      <c r="L26" s="101"/>
      <c r="M26" s="31" t="s">
        <v>65</v>
      </c>
      <c r="N26" s="32" t="e">
        <f t="shared" si="10"/>
        <v>#VALUE!</v>
      </c>
      <c r="O26" s="32" t="e">
        <f t="shared" si="11"/>
        <v>#VALUE!</v>
      </c>
      <c r="P26" s="32" t="e">
        <f t="shared" si="11"/>
        <v>#VALUE!</v>
      </c>
      <c r="Q26" s="32" t="e">
        <f t="shared" si="11"/>
        <v>#VALUE!</v>
      </c>
      <c r="Y26" s="41"/>
      <c r="Z26" s="39"/>
      <c r="AA26" s="39"/>
    </row>
    <row r="27" spans="1:27" ht="20.149999999999999" customHeight="1" x14ac:dyDescent="0.25">
      <c r="A27" s="38"/>
      <c r="J27" s="38"/>
      <c r="K27" s="101"/>
      <c r="L27" s="101"/>
      <c r="M27" s="31" t="s">
        <v>66</v>
      </c>
      <c r="N27" s="32" t="e">
        <f t="shared" si="10"/>
        <v>#VALUE!</v>
      </c>
      <c r="O27" s="32" t="e">
        <f t="shared" si="11"/>
        <v>#VALUE!</v>
      </c>
      <c r="P27" s="32" t="e">
        <f t="shared" si="11"/>
        <v>#VALUE!</v>
      </c>
      <c r="Q27" s="32" t="e">
        <f t="shared" si="11"/>
        <v>#VALUE!</v>
      </c>
      <c r="Y27" s="41"/>
      <c r="Z27" s="39"/>
      <c r="AA27" s="39"/>
    </row>
    <row r="28" spans="1:27" ht="20.149999999999999" customHeight="1" x14ac:dyDescent="0.25">
      <c r="A28" s="38"/>
      <c r="J28" s="38"/>
      <c r="K28" s="101"/>
      <c r="L28" s="101"/>
      <c r="M28" s="31" t="s">
        <v>67</v>
      </c>
      <c r="N28" s="32" t="e">
        <f t="shared" si="10"/>
        <v>#VALUE!</v>
      </c>
      <c r="O28" s="32" t="e">
        <f t="shared" si="11"/>
        <v>#VALUE!</v>
      </c>
      <c r="P28" s="32" t="e">
        <f t="shared" si="11"/>
        <v>#VALUE!</v>
      </c>
      <c r="Q28" s="32" t="e">
        <f t="shared" si="11"/>
        <v>#VALUE!</v>
      </c>
      <c r="Y28" s="41"/>
      <c r="Z28" s="39"/>
      <c r="AA28" s="39"/>
    </row>
    <row r="29" spans="1:27" ht="20.149999999999999" customHeight="1" x14ac:dyDescent="0.25">
      <c r="A29" s="38"/>
      <c r="J29" s="38"/>
      <c r="K29" s="101"/>
      <c r="L29" s="101"/>
      <c r="M29" s="31" t="s">
        <v>69</v>
      </c>
      <c r="N29" s="32" t="e">
        <f t="shared" si="10"/>
        <v>#VALUE!</v>
      </c>
      <c r="O29" s="32" t="e">
        <f t="shared" si="11"/>
        <v>#VALUE!</v>
      </c>
      <c r="P29" s="32" t="e">
        <f t="shared" si="11"/>
        <v>#VALUE!</v>
      </c>
      <c r="Q29" s="32" t="e">
        <f t="shared" si="11"/>
        <v>#VALUE!</v>
      </c>
      <c r="Y29" s="41"/>
      <c r="Z29" s="39"/>
      <c r="AA29" s="39"/>
    </row>
    <row r="30" spans="1:27" ht="20.149999999999999" customHeight="1" x14ac:dyDescent="0.25">
      <c r="A30" s="38"/>
      <c r="M30" s="31" t="s">
        <v>70</v>
      </c>
      <c r="N30" s="32" t="e">
        <f t="shared" si="10"/>
        <v>#VALUE!</v>
      </c>
      <c r="O30" s="32" t="e">
        <f t="shared" si="11"/>
        <v>#VALUE!</v>
      </c>
      <c r="P30" s="32" t="e">
        <f t="shared" si="11"/>
        <v>#VALUE!</v>
      </c>
      <c r="Q30" s="32" t="e">
        <f t="shared" si="11"/>
        <v>#VALUE!</v>
      </c>
      <c r="Y30" s="41"/>
      <c r="Z30" s="39"/>
      <c r="AA30" s="39"/>
    </row>
    <row r="31" spans="1:27" ht="20.149999999999999" customHeight="1" x14ac:dyDescent="0.25">
      <c r="M31" s="31" t="s">
        <v>71</v>
      </c>
      <c r="N31" s="32" t="e">
        <f t="shared" si="10"/>
        <v>#VALUE!</v>
      </c>
      <c r="O31" s="32" t="e">
        <f t="shared" si="11"/>
        <v>#VALUE!</v>
      </c>
      <c r="P31" s="32" t="e">
        <f t="shared" si="11"/>
        <v>#VALUE!</v>
      </c>
      <c r="Q31" s="32" t="e">
        <f t="shared" si="11"/>
        <v>#VALUE!</v>
      </c>
      <c r="Y31" s="39"/>
      <c r="Z31" s="39"/>
      <c r="AA31" s="39"/>
    </row>
    <row r="32" spans="1:27" ht="20.149999999999999" customHeight="1" x14ac:dyDescent="0.25">
      <c r="M32" s="10"/>
      <c r="Q32" s="39"/>
      <c r="R32" s="39"/>
      <c r="S32" s="39"/>
      <c r="T32" s="39"/>
      <c r="U32" s="39"/>
      <c r="V32" s="39"/>
      <c r="W32" s="39"/>
      <c r="X32" s="39"/>
      <c r="Y32" s="39"/>
      <c r="Z32" s="39"/>
      <c r="AA32" s="39"/>
    </row>
    <row r="33" spans="13:28" ht="20.149999999999999" customHeight="1" x14ac:dyDescent="0.3">
      <c r="M33" s="39"/>
      <c r="N33" s="102"/>
      <c r="O33" s="103"/>
      <c r="P33" s="39"/>
      <c r="Q33" s="39"/>
      <c r="R33" s="39"/>
      <c r="S33" s="39"/>
      <c r="T33" s="39"/>
      <c r="U33" s="102"/>
      <c r="V33" s="103"/>
      <c r="W33" s="39"/>
      <c r="X33" s="39"/>
      <c r="Y33" s="39"/>
      <c r="Z33" s="39"/>
      <c r="AA33" s="39"/>
      <c r="AB33" s="39"/>
    </row>
    <row r="34" spans="13:28" ht="20.149999999999999" customHeight="1" x14ac:dyDescent="0.3">
      <c r="M34" s="104"/>
      <c r="N34" s="105"/>
      <c r="O34" s="105"/>
      <c r="P34" s="105"/>
      <c r="Q34" s="105"/>
      <c r="R34" s="105"/>
      <c r="S34" s="39"/>
      <c r="T34" s="104"/>
      <c r="U34" s="105"/>
      <c r="V34" s="105"/>
      <c r="W34" s="105"/>
      <c r="X34" s="105"/>
      <c r="Y34" s="105"/>
      <c r="Z34" s="39"/>
      <c r="AA34" s="39"/>
      <c r="AB34" s="39"/>
    </row>
    <row r="35" spans="13:28" ht="20.149999999999999" customHeight="1" x14ac:dyDescent="0.25">
      <c r="M35" s="40"/>
      <c r="N35" s="106"/>
      <c r="O35" s="106"/>
      <c r="P35" s="106"/>
      <c r="Q35" s="106"/>
      <c r="R35" s="106"/>
      <c r="S35" s="39"/>
      <c r="T35" s="40"/>
      <c r="U35" s="106"/>
      <c r="V35" s="106"/>
      <c r="W35" s="106"/>
      <c r="X35" s="106"/>
      <c r="Y35" s="106"/>
      <c r="Z35" s="39"/>
      <c r="AA35" s="39"/>
      <c r="AB35" s="39"/>
    </row>
    <row r="36" spans="13:28" ht="20.149999999999999" customHeight="1" x14ac:dyDescent="0.25">
      <c r="M36" s="40"/>
      <c r="N36" s="106"/>
      <c r="O36" s="106"/>
      <c r="P36" s="106"/>
      <c r="Q36" s="106"/>
      <c r="R36" s="106"/>
      <c r="S36" s="39"/>
      <c r="T36" s="40"/>
      <c r="U36" s="106"/>
      <c r="V36" s="106"/>
      <c r="W36" s="106"/>
      <c r="X36" s="106"/>
      <c r="Y36" s="106"/>
      <c r="Z36" s="39"/>
      <c r="AA36" s="39"/>
      <c r="AB36" s="39"/>
    </row>
    <row r="37" spans="13:28" ht="20.149999999999999" customHeight="1" x14ac:dyDescent="0.25">
      <c r="M37" s="40"/>
      <c r="N37" s="106"/>
      <c r="O37" s="106"/>
      <c r="P37" s="106"/>
      <c r="Q37" s="106"/>
      <c r="R37" s="106"/>
      <c r="S37" s="39"/>
      <c r="T37" s="40"/>
      <c r="U37" s="106"/>
      <c r="V37" s="106"/>
      <c r="W37" s="106"/>
      <c r="X37" s="106"/>
      <c r="Y37" s="106"/>
      <c r="Z37" s="39"/>
      <c r="AA37" s="39"/>
      <c r="AB37" s="39"/>
    </row>
    <row r="38" spans="13:28" ht="20.149999999999999" customHeight="1" x14ac:dyDescent="0.25">
      <c r="M38" s="40"/>
      <c r="N38" s="106"/>
      <c r="O38" s="106"/>
      <c r="P38" s="106"/>
      <c r="Q38" s="106"/>
      <c r="R38" s="106"/>
      <c r="S38" s="39"/>
      <c r="T38" s="40"/>
      <c r="U38" s="106"/>
      <c r="V38" s="106"/>
      <c r="W38" s="106"/>
      <c r="X38" s="106"/>
      <c r="Y38" s="106"/>
      <c r="Z38" s="39"/>
      <c r="AA38" s="39"/>
      <c r="AB38" s="39"/>
    </row>
    <row r="39" spans="13:28" ht="20.149999999999999" customHeight="1" x14ac:dyDescent="0.25">
      <c r="M39" s="40"/>
      <c r="N39" s="106"/>
      <c r="O39" s="106"/>
      <c r="P39" s="106"/>
      <c r="Q39" s="106"/>
      <c r="R39" s="106"/>
      <c r="S39" s="39"/>
      <c r="T39" s="40"/>
      <c r="U39" s="106"/>
      <c r="V39" s="106"/>
      <c r="W39" s="106"/>
      <c r="X39" s="106"/>
      <c r="Y39" s="106"/>
      <c r="Z39" s="39"/>
      <c r="AA39" s="39"/>
      <c r="AB39" s="39"/>
    </row>
    <row r="40" spans="13:28" ht="20.149999999999999" customHeight="1" x14ac:dyDescent="0.25">
      <c r="M40" s="40"/>
      <c r="N40" s="106"/>
      <c r="O40" s="106"/>
      <c r="P40" s="106"/>
      <c r="Q40" s="106"/>
      <c r="R40" s="106"/>
      <c r="S40" s="39"/>
      <c r="T40" s="40"/>
      <c r="U40" s="106"/>
      <c r="V40" s="106"/>
      <c r="W40" s="106"/>
      <c r="X40" s="106"/>
      <c r="Y40" s="106"/>
      <c r="Z40" s="39"/>
      <c r="AA40" s="39"/>
      <c r="AB40" s="39"/>
    </row>
    <row r="41" spans="13:28" ht="20.149999999999999" customHeight="1" x14ac:dyDescent="0.25">
      <c r="M41" s="40"/>
      <c r="N41" s="106"/>
      <c r="O41" s="106"/>
      <c r="P41" s="106"/>
      <c r="Q41" s="106"/>
      <c r="R41" s="106"/>
      <c r="S41" s="39"/>
      <c r="T41" s="40"/>
      <c r="U41" s="106"/>
      <c r="V41" s="106"/>
      <c r="W41" s="106"/>
      <c r="X41" s="106"/>
      <c r="Y41" s="106"/>
      <c r="Z41" s="39"/>
      <c r="AA41" s="39"/>
      <c r="AB41" s="39"/>
    </row>
    <row r="42" spans="13:28" ht="20.149999999999999" customHeight="1" x14ac:dyDescent="0.25">
      <c r="M42" s="40"/>
      <c r="N42" s="106"/>
      <c r="O42" s="106"/>
      <c r="P42" s="106"/>
      <c r="Q42" s="106"/>
      <c r="R42" s="106"/>
      <c r="S42" s="39"/>
      <c r="T42" s="40"/>
      <c r="U42" s="106"/>
      <c r="V42" s="106"/>
      <c r="W42" s="106"/>
      <c r="X42" s="106"/>
      <c r="Y42" s="106"/>
      <c r="Z42" s="39"/>
      <c r="AA42" s="39"/>
      <c r="AB42" s="39"/>
    </row>
    <row r="43" spans="13:28" ht="20.149999999999999" customHeight="1" x14ac:dyDescent="0.25">
      <c r="M43" s="40"/>
      <c r="N43" s="106"/>
      <c r="O43" s="106"/>
      <c r="P43" s="106"/>
      <c r="Q43" s="106"/>
      <c r="R43" s="106"/>
      <c r="S43" s="39"/>
      <c r="T43" s="40"/>
      <c r="U43" s="106"/>
      <c r="V43" s="106"/>
      <c r="W43" s="106"/>
      <c r="X43" s="106"/>
      <c r="Y43" s="106"/>
      <c r="Z43" s="39"/>
      <c r="AA43" s="39"/>
      <c r="AB43" s="39"/>
    </row>
    <row r="44" spans="13:28" ht="20.149999999999999" customHeight="1" x14ac:dyDescent="0.25">
      <c r="M44" s="40"/>
      <c r="N44" s="106"/>
      <c r="O44" s="106"/>
      <c r="P44" s="106"/>
      <c r="Q44" s="106"/>
      <c r="R44" s="106"/>
      <c r="S44" s="39"/>
      <c r="T44" s="40"/>
      <c r="U44" s="106"/>
      <c r="V44" s="106"/>
      <c r="W44" s="106"/>
      <c r="X44" s="106"/>
      <c r="Y44" s="106"/>
      <c r="Z44" s="39"/>
      <c r="AA44" s="39"/>
      <c r="AB44" s="39"/>
    </row>
    <row r="45" spans="13:28" ht="20.149999999999999" customHeight="1" x14ac:dyDescent="0.25">
      <c r="M45" s="40"/>
      <c r="N45" s="106"/>
      <c r="O45" s="106"/>
      <c r="P45" s="106"/>
      <c r="Q45" s="106"/>
      <c r="R45" s="106"/>
      <c r="S45" s="39"/>
      <c r="T45" s="40"/>
      <c r="U45" s="106"/>
      <c r="V45" s="106"/>
      <c r="W45" s="106"/>
      <c r="X45" s="106"/>
      <c r="Y45" s="106"/>
      <c r="Z45" s="39"/>
      <c r="AA45" s="39"/>
      <c r="AB45" s="39"/>
    </row>
    <row r="46" spans="13:28" ht="20.149999999999999" customHeight="1" x14ac:dyDescent="0.25">
      <c r="M46" s="39"/>
      <c r="N46" s="40"/>
      <c r="O46" s="106"/>
      <c r="P46" s="106"/>
      <c r="Q46" s="106"/>
      <c r="R46" s="106"/>
      <c r="S46" s="106"/>
      <c r="T46" s="39"/>
      <c r="U46" s="40"/>
      <c r="V46" s="106"/>
      <c r="W46" s="106"/>
      <c r="X46" s="106"/>
      <c r="Y46" s="106"/>
      <c r="Z46" s="106"/>
      <c r="AA46" s="39"/>
      <c r="AB46" s="39"/>
    </row>
    <row r="47" spans="13:28" ht="20.149999999999999" customHeight="1" x14ac:dyDescent="0.25">
      <c r="M47" s="39"/>
      <c r="N47" s="39"/>
      <c r="O47" s="39"/>
      <c r="P47" s="39"/>
      <c r="Q47" s="39"/>
      <c r="R47" s="39"/>
      <c r="S47" s="39"/>
      <c r="T47" s="39"/>
      <c r="U47" s="39"/>
      <c r="V47" s="39"/>
      <c r="W47" s="39"/>
      <c r="X47" s="39"/>
      <c r="Y47" s="39"/>
      <c r="Z47" s="39"/>
      <c r="AA47" s="39"/>
      <c r="AB47" s="39"/>
    </row>
    <row r="48" spans="13:28" ht="20.149999999999999" customHeight="1" x14ac:dyDescent="0.25">
      <c r="M48" s="39"/>
      <c r="N48" s="39"/>
      <c r="O48" s="39"/>
      <c r="P48" s="39"/>
      <c r="Q48" s="39"/>
      <c r="R48" s="39"/>
      <c r="S48" s="39"/>
      <c r="T48" s="39"/>
      <c r="U48" s="39"/>
      <c r="V48" s="39"/>
      <c r="W48" s="39"/>
      <c r="X48" s="39"/>
      <c r="Y48" s="39"/>
      <c r="Z48" s="39"/>
      <c r="AA48" s="39"/>
      <c r="AB48" s="39"/>
    </row>
    <row r="49" spans="13:28" ht="20.149999999999999" customHeight="1" x14ac:dyDescent="0.25">
      <c r="M49" s="39"/>
      <c r="N49" s="39"/>
      <c r="O49" s="39"/>
      <c r="P49" s="39"/>
      <c r="Q49" s="39"/>
      <c r="R49" s="39"/>
      <c r="S49" s="39"/>
      <c r="T49" s="39"/>
      <c r="U49" s="39"/>
      <c r="V49" s="39"/>
      <c r="W49" s="39"/>
      <c r="X49" s="39"/>
      <c r="Y49" s="39"/>
      <c r="Z49" s="39"/>
      <c r="AA49" s="39"/>
      <c r="AB49" s="39"/>
    </row>
    <row r="50" spans="13:28" ht="20.149999999999999" customHeight="1" x14ac:dyDescent="0.25">
      <c r="M50" s="39"/>
      <c r="N50" s="39"/>
      <c r="O50" s="39"/>
      <c r="P50" s="39"/>
      <c r="Q50" s="39"/>
      <c r="R50" s="39"/>
      <c r="S50" s="39"/>
      <c r="T50" s="39"/>
      <c r="U50" s="39"/>
      <c r="V50" s="39"/>
      <c r="W50" s="39"/>
      <c r="X50" s="39"/>
      <c r="Y50" s="39"/>
      <c r="Z50" s="39"/>
      <c r="AA50" s="39"/>
      <c r="AB50" s="39"/>
    </row>
    <row r="51" spans="13:28" ht="20.149999999999999" customHeight="1" x14ac:dyDescent="0.25">
      <c r="M51" s="39"/>
      <c r="N51" s="39"/>
      <c r="O51" s="39"/>
      <c r="P51" s="39"/>
      <c r="Q51" s="39"/>
      <c r="R51" s="39"/>
      <c r="S51" s="39"/>
      <c r="T51" s="39"/>
      <c r="U51" s="39"/>
      <c r="V51" s="39"/>
      <c r="W51" s="39"/>
      <c r="X51" s="39"/>
      <c r="Y51" s="39"/>
      <c r="Z51" s="39"/>
      <c r="AA51" s="39"/>
      <c r="AB51" s="39"/>
    </row>
    <row r="52" spans="13:28" ht="20.149999999999999" customHeight="1" x14ac:dyDescent="0.25">
      <c r="M52" s="39"/>
      <c r="N52" s="39"/>
      <c r="O52" s="39"/>
      <c r="P52" s="39"/>
      <c r="Q52" s="39"/>
      <c r="R52" s="39"/>
      <c r="S52" s="39"/>
      <c r="T52" s="39"/>
      <c r="U52" s="39"/>
      <c r="V52" s="39"/>
      <c r="W52" s="39"/>
      <c r="X52" s="39"/>
      <c r="Y52" s="39"/>
      <c r="Z52" s="39"/>
      <c r="AA52" s="39"/>
      <c r="AB52" s="39"/>
    </row>
    <row r="53" spans="13:28" ht="20.149999999999999" customHeight="1" x14ac:dyDescent="0.25">
      <c r="M53" s="39"/>
      <c r="N53" s="39"/>
      <c r="O53" s="39"/>
      <c r="P53" s="39"/>
      <c r="Q53" s="39"/>
      <c r="R53" s="39"/>
      <c r="S53" s="39"/>
      <c r="T53" s="39"/>
      <c r="U53" s="39"/>
      <c r="V53" s="39"/>
      <c r="W53" s="39"/>
      <c r="X53" s="39"/>
      <c r="Y53" s="39"/>
      <c r="Z53" s="39"/>
      <c r="AA53" s="39"/>
      <c r="AB53" s="39"/>
    </row>
    <row r="54" spans="13:28" ht="20.149999999999999" customHeight="1" x14ac:dyDescent="0.25">
      <c r="M54" s="39"/>
      <c r="N54" s="39"/>
      <c r="O54" s="39"/>
      <c r="P54" s="39"/>
      <c r="Q54" s="39"/>
      <c r="R54" s="39"/>
      <c r="S54" s="39"/>
      <c r="T54" s="39"/>
      <c r="U54" s="39"/>
      <c r="V54" s="39"/>
      <c r="W54" s="39"/>
      <c r="X54" s="39"/>
      <c r="Y54" s="39"/>
      <c r="Z54" s="39"/>
      <c r="AA54" s="39"/>
      <c r="AB54" s="39"/>
    </row>
    <row r="55" spans="13:28" ht="20.149999999999999" customHeight="1" x14ac:dyDescent="0.25">
      <c r="M55" s="39"/>
      <c r="N55" s="39"/>
      <c r="O55" s="39"/>
      <c r="P55" s="39"/>
      <c r="Q55" s="39"/>
      <c r="R55" s="39"/>
      <c r="S55" s="39"/>
      <c r="T55" s="39"/>
      <c r="U55" s="39"/>
      <c r="V55" s="39"/>
      <c r="W55" s="39"/>
      <c r="X55" s="39"/>
      <c r="Y55" s="39"/>
      <c r="Z55" s="39"/>
      <c r="AA55" s="39"/>
      <c r="AB55" s="39"/>
    </row>
    <row r="56" spans="13:28" ht="20.149999999999999" customHeight="1" x14ac:dyDescent="0.25">
      <c r="M56" s="39"/>
      <c r="N56" s="39"/>
      <c r="O56" s="39"/>
      <c r="P56" s="39"/>
      <c r="Q56" s="39"/>
      <c r="R56" s="39"/>
      <c r="S56" s="39"/>
      <c r="T56" s="39"/>
      <c r="U56" s="39"/>
      <c r="V56" s="39"/>
      <c r="W56" s="39"/>
      <c r="X56" s="39"/>
      <c r="Y56" s="39"/>
      <c r="Z56" s="39"/>
      <c r="AA56" s="39"/>
      <c r="AB56" s="39"/>
    </row>
    <row r="57" spans="13:28" ht="20.149999999999999" customHeight="1" x14ac:dyDescent="0.25">
      <c r="M57" s="39"/>
      <c r="N57" s="39"/>
      <c r="O57" s="39"/>
      <c r="P57" s="39"/>
      <c r="Q57" s="39"/>
      <c r="R57" s="39"/>
      <c r="S57" s="39"/>
      <c r="T57" s="39"/>
      <c r="U57" s="39"/>
      <c r="V57" s="39"/>
      <c r="W57" s="39"/>
      <c r="X57" s="39"/>
      <c r="Y57" s="39"/>
      <c r="Z57" s="39"/>
      <c r="AA57" s="39"/>
      <c r="AB57" s="39"/>
    </row>
    <row r="58" spans="13:28" ht="20.149999999999999" customHeight="1" x14ac:dyDescent="0.25">
      <c r="M58" s="39"/>
      <c r="N58" s="39"/>
      <c r="O58" s="39"/>
      <c r="P58" s="39"/>
      <c r="Q58" s="39"/>
      <c r="R58" s="39"/>
      <c r="S58" s="39"/>
      <c r="T58" s="39"/>
      <c r="U58" s="39"/>
      <c r="V58" s="39"/>
      <c r="W58" s="39"/>
      <c r="X58" s="39"/>
      <c r="Y58" s="39"/>
      <c r="Z58" s="39"/>
      <c r="AA58" s="39"/>
      <c r="AB58" s="39"/>
    </row>
    <row r="59" spans="13:28" ht="20.149999999999999" customHeight="1" x14ac:dyDescent="0.25">
      <c r="M59" s="39"/>
      <c r="N59" s="39"/>
      <c r="O59" s="39"/>
      <c r="P59" s="39"/>
      <c r="Q59" s="39"/>
      <c r="R59" s="39"/>
      <c r="S59" s="39"/>
      <c r="T59" s="39"/>
      <c r="U59" s="39"/>
      <c r="V59" s="39"/>
      <c r="W59" s="39"/>
      <c r="X59" s="39"/>
      <c r="Y59" s="39"/>
      <c r="Z59" s="39"/>
      <c r="AA59" s="39"/>
      <c r="AB59" s="39"/>
    </row>
    <row r="60" spans="13:28" ht="20.149999999999999" customHeight="1" x14ac:dyDescent="0.25">
      <c r="M60" s="39"/>
      <c r="N60" s="39"/>
      <c r="O60" s="39"/>
      <c r="P60" s="39"/>
      <c r="Q60" s="39"/>
      <c r="R60" s="39"/>
      <c r="S60" s="39"/>
      <c r="T60" s="39"/>
      <c r="U60" s="39"/>
      <c r="V60" s="39"/>
      <c r="W60" s="39"/>
      <c r="X60" s="39"/>
      <c r="Y60" s="39"/>
      <c r="Z60" s="39"/>
      <c r="AA60" s="39"/>
      <c r="AB60" s="39"/>
    </row>
    <row r="61" spans="13:28" ht="20.149999999999999" customHeight="1" x14ac:dyDescent="0.25">
      <c r="M61" s="39"/>
      <c r="N61" s="39"/>
      <c r="O61" s="39"/>
      <c r="P61" s="39"/>
      <c r="Q61" s="39"/>
      <c r="R61" s="39"/>
      <c r="S61" s="39"/>
      <c r="T61" s="39"/>
      <c r="U61" s="39"/>
      <c r="V61" s="39"/>
      <c r="W61" s="39"/>
      <c r="X61" s="39"/>
      <c r="Y61" s="39"/>
      <c r="Z61" s="39"/>
      <c r="AA61" s="39"/>
      <c r="AB61" s="39"/>
    </row>
    <row r="62" spans="13:28" ht="20.149999999999999" customHeight="1" x14ac:dyDescent="0.25">
      <c r="M62" s="39"/>
      <c r="N62" s="39"/>
      <c r="O62" s="39"/>
      <c r="P62" s="39"/>
      <c r="Q62" s="39"/>
      <c r="R62" s="39"/>
      <c r="S62" s="39"/>
      <c r="T62" s="39"/>
      <c r="U62" s="39"/>
      <c r="V62" s="39"/>
      <c r="W62" s="39"/>
      <c r="X62" s="39"/>
      <c r="Y62" s="39"/>
      <c r="Z62" s="39"/>
      <c r="AA62" s="39"/>
      <c r="AB62" s="39"/>
    </row>
    <row r="63" spans="13:28" ht="20.149999999999999" customHeight="1" x14ac:dyDescent="0.25">
      <c r="M63" s="39"/>
      <c r="N63" s="39"/>
      <c r="O63" s="39"/>
      <c r="P63" s="39"/>
      <c r="Q63" s="39"/>
      <c r="R63" s="39"/>
      <c r="S63" s="39"/>
      <c r="T63" s="39"/>
      <c r="U63" s="39"/>
      <c r="V63" s="39"/>
      <c r="W63" s="39"/>
      <c r="X63" s="39"/>
      <c r="Y63" s="39"/>
      <c r="Z63" s="39"/>
      <c r="AA63" s="39"/>
      <c r="AB63" s="39"/>
    </row>
    <row r="64" spans="13:28" ht="20.149999999999999" customHeight="1" x14ac:dyDescent="0.25">
      <c r="M64" s="39"/>
      <c r="N64" s="39"/>
      <c r="O64" s="39"/>
      <c r="P64" s="39"/>
      <c r="Q64" s="39"/>
      <c r="R64" s="39"/>
      <c r="S64" s="39"/>
      <c r="T64" s="39"/>
      <c r="U64" s="39"/>
      <c r="V64" s="39"/>
      <c r="W64" s="39"/>
      <c r="X64" s="39"/>
      <c r="Y64" s="39"/>
      <c r="Z64" s="39"/>
      <c r="AA64" s="39"/>
      <c r="AB64" s="39"/>
    </row>
    <row r="65" spans="13:28" ht="20.149999999999999" customHeight="1" x14ac:dyDescent="0.25">
      <c r="M65" s="39"/>
      <c r="N65" s="39"/>
      <c r="O65" s="39"/>
      <c r="P65" s="39"/>
      <c r="Q65" s="39"/>
      <c r="R65" s="39"/>
      <c r="S65" s="39"/>
      <c r="T65" s="39"/>
      <c r="U65" s="39"/>
      <c r="V65" s="39"/>
      <c r="W65" s="39"/>
      <c r="X65" s="39"/>
      <c r="Y65" s="39"/>
      <c r="Z65" s="39"/>
      <c r="AA65" s="39"/>
      <c r="AB65" s="39"/>
    </row>
    <row r="66" spans="13:28" ht="20.149999999999999" customHeight="1" x14ac:dyDescent="0.25">
      <c r="M66" s="39"/>
      <c r="N66" s="39"/>
      <c r="O66" s="39"/>
      <c r="P66" s="39"/>
      <c r="Q66" s="39"/>
      <c r="R66" s="39"/>
      <c r="S66" s="39"/>
      <c r="T66" s="39"/>
      <c r="U66" s="39"/>
      <c r="V66" s="39"/>
      <c r="W66" s="39"/>
      <c r="X66" s="39"/>
      <c r="Y66" s="39"/>
      <c r="Z66" s="39"/>
      <c r="AA66" s="39"/>
      <c r="AB66" s="39"/>
    </row>
    <row r="67" spans="13:28" ht="20.149999999999999" customHeight="1" x14ac:dyDescent="0.25">
      <c r="M67" s="39"/>
      <c r="N67" s="39"/>
      <c r="O67" s="39"/>
      <c r="P67" s="39"/>
      <c r="Q67" s="39"/>
      <c r="R67" s="39"/>
      <c r="S67" s="39"/>
      <c r="T67" s="39"/>
      <c r="U67" s="39"/>
      <c r="V67" s="39"/>
      <c r="W67" s="39"/>
      <c r="X67" s="39"/>
      <c r="Y67" s="39"/>
      <c r="Z67" s="39"/>
      <c r="AA67" s="39"/>
      <c r="AB67" s="39"/>
    </row>
    <row r="68" spans="13:28" ht="20.149999999999999" customHeight="1" x14ac:dyDescent="0.25">
      <c r="M68" s="39"/>
      <c r="N68" s="39"/>
      <c r="O68" s="39"/>
      <c r="P68" s="39"/>
      <c r="Q68" s="39"/>
      <c r="R68" s="39"/>
      <c r="S68" s="39"/>
      <c r="T68" s="39"/>
      <c r="U68" s="39"/>
      <c r="V68" s="39"/>
      <c r="W68" s="39"/>
      <c r="X68" s="39"/>
      <c r="Y68" s="39"/>
      <c r="Z68" s="39"/>
      <c r="AA68" s="39"/>
      <c r="AB68" s="39"/>
    </row>
    <row r="69" spans="13:28" ht="20.149999999999999" customHeight="1" x14ac:dyDescent="0.25">
      <c r="M69" s="39"/>
      <c r="N69" s="39"/>
      <c r="O69" s="39"/>
      <c r="P69" s="39"/>
      <c r="Q69" s="39"/>
      <c r="R69" s="39"/>
      <c r="S69" s="39"/>
      <c r="T69" s="39"/>
      <c r="U69" s="39"/>
      <c r="V69" s="39"/>
      <c r="W69" s="39"/>
      <c r="X69" s="39"/>
      <c r="Y69" s="39"/>
      <c r="Z69" s="39"/>
      <c r="AA69" s="39"/>
      <c r="AB69" s="39"/>
    </row>
    <row r="70" spans="13:28" ht="20.149999999999999" customHeight="1" x14ac:dyDescent="0.25">
      <c r="M70" s="39"/>
      <c r="N70" s="39"/>
      <c r="O70" s="39"/>
      <c r="P70" s="39"/>
      <c r="Q70" s="39"/>
      <c r="R70" s="39"/>
      <c r="S70" s="39"/>
      <c r="T70" s="39"/>
      <c r="U70" s="39"/>
      <c r="V70" s="39"/>
      <c r="W70" s="39"/>
      <c r="X70" s="39"/>
      <c r="Y70" s="39"/>
      <c r="Z70" s="39"/>
      <c r="AA70" s="39"/>
      <c r="AB70" s="39"/>
    </row>
    <row r="71" spans="13:28" ht="20.149999999999999" customHeight="1" x14ac:dyDescent="0.25">
      <c r="M71" s="39"/>
      <c r="N71" s="39"/>
      <c r="O71" s="39"/>
      <c r="P71" s="39"/>
      <c r="Q71" s="39"/>
      <c r="R71" s="39"/>
      <c r="S71" s="39"/>
      <c r="T71" s="39"/>
      <c r="U71" s="39"/>
      <c r="V71" s="39"/>
      <c r="W71" s="39"/>
      <c r="X71" s="39"/>
      <c r="Y71" s="39"/>
      <c r="Z71" s="39"/>
      <c r="AA71" s="39"/>
      <c r="AB71" s="39"/>
    </row>
    <row r="72" spans="13:28" ht="20.149999999999999" customHeight="1" x14ac:dyDescent="0.25">
      <c r="M72" s="39"/>
      <c r="N72" s="39"/>
      <c r="O72" s="39"/>
      <c r="P72" s="39"/>
      <c r="Q72" s="39"/>
      <c r="R72" s="39"/>
      <c r="S72" s="39"/>
      <c r="T72" s="39"/>
      <c r="U72" s="39"/>
      <c r="V72" s="39"/>
      <c r="W72" s="39"/>
      <c r="X72" s="39"/>
      <c r="Y72" s="39"/>
      <c r="Z72" s="39"/>
      <c r="AA72" s="39"/>
      <c r="AB72" s="39"/>
    </row>
    <row r="73" spans="13:28" ht="20.149999999999999" customHeight="1" x14ac:dyDescent="0.25">
      <c r="M73" s="39"/>
      <c r="N73" s="39"/>
      <c r="O73" s="39"/>
      <c r="P73" s="39"/>
      <c r="Q73" s="39"/>
      <c r="R73" s="39"/>
      <c r="S73" s="39"/>
      <c r="T73" s="39"/>
      <c r="U73" s="39"/>
      <c r="V73" s="39"/>
      <c r="W73" s="39"/>
      <c r="X73" s="39"/>
      <c r="Y73" s="39"/>
      <c r="Z73" s="39"/>
      <c r="AA73" s="39"/>
      <c r="AB73" s="39"/>
    </row>
    <row r="74" spans="13:28" ht="20.149999999999999" customHeight="1" x14ac:dyDescent="0.25"/>
    <row r="75" spans="13:28" ht="20.149999999999999" customHeight="1" x14ac:dyDescent="0.25"/>
    <row r="76" spans="13:28" ht="20.149999999999999" customHeight="1" x14ac:dyDescent="0.25"/>
    <row r="77" spans="13:28" ht="20.149999999999999" customHeight="1" x14ac:dyDescent="0.25"/>
    <row r="78" spans="13:28" ht="20.149999999999999" customHeight="1" x14ac:dyDescent="0.25"/>
    <row r="79" spans="13:28" ht="20.149999999999999" customHeight="1" x14ac:dyDescent="0.25"/>
    <row r="80" spans="13:28" ht="20.149999999999999" customHeight="1" x14ac:dyDescent="0.25"/>
    <row r="81" ht="20.149999999999999" customHeight="1" x14ac:dyDescent="0.25"/>
    <row r="82" ht="20.149999999999999" customHeight="1" x14ac:dyDescent="0.25"/>
    <row r="83" ht="20.149999999999999" customHeight="1" x14ac:dyDescent="0.25"/>
    <row r="84" ht="20.149999999999999" customHeight="1" x14ac:dyDescent="0.25"/>
    <row r="85" ht="20.149999999999999" customHeight="1" x14ac:dyDescent="0.25"/>
    <row r="86" ht="20.149999999999999" customHeight="1" x14ac:dyDescent="0.25"/>
    <row r="87" ht="20.149999999999999" customHeight="1" x14ac:dyDescent="0.25"/>
    <row r="88" ht="20.149999999999999" customHeight="1" x14ac:dyDescent="0.25"/>
    <row r="89" ht="20.149999999999999" customHeight="1" x14ac:dyDescent="0.25"/>
    <row r="90" ht="20.149999999999999" customHeight="1" x14ac:dyDescent="0.25"/>
    <row r="91" ht="20.149999999999999" customHeight="1" x14ac:dyDescent="0.25"/>
    <row r="92" ht="20.149999999999999" customHeight="1" x14ac:dyDescent="0.25"/>
    <row r="93" ht="20.149999999999999" customHeight="1" x14ac:dyDescent="0.25"/>
    <row r="94" ht="20.149999999999999" customHeight="1" x14ac:dyDescent="0.25"/>
    <row r="95" ht="20.149999999999999" customHeight="1" x14ac:dyDescent="0.25"/>
    <row r="96" ht="20.149999999999999" customHeight="1" x14ac:dyDescent="0.25"/>
    <row r="97" ht="20.149999999999999" customHeight="1" x14ac:dyDescent="0.25"/>
    <row r="98" ht="20.149999999999999" customHeight="1" x14ac:dyDescent="0.25"/>
    <row r="99" ht="20.149999999999999" customHeight="1" x14ac:dyDescent="0.25"/>
    <row r="100" ht="20.149999999999999" customHeight="1" x14ac:dyDescent="0.25"/>
    <row r="101" ht="20.149999999999999" customHeight="1" x14ac:dyDescent="0.25"/>
  </sheetData>
  <sheetProtection algorithmName="SHA-512" hashValue="1cfeso4MiyYQPmuJpJdwRnwOCyxJaNR8bpBTWest5ZNYNnDwU0ND+17NKfjm+OoS6YKkWCD0wyNkZAUU0ssaRg==" saltValue="pTMfy96xzAXGMABFzZEfyQ==" spinCount="100000" sheet="1" objects="1" scenarios="1" selectLockedCells="1"/>
  <mergeCells count="21">
    <mergeCell ref="H9:I9"/>
    <mergeCell ref="B3:C3"/>
    <mergeCell ref="B4:C4"/>
    <mergeCell ref="B5:C5"/>
    <mergeCell ref="D5:E5"/>
    <mergeCell ref="B6:C6"/>
    <mergeCell ref="D6:E6"/>
    <mergeCell ref="B7:C7"/>
    <mergeCell ref="D7:E7"/>
    <mergeCell ref="B9:C9"/>
    <mergeCell ref="D9:E9"/>
    <mergeCell ref="F9:G9"/>
    <mergeCell ref="H13:H14"/>
    <mergeCell ref="I13:I14"/>
    <mergeCell ref="J13:J14"/>
    <mergeCell ref="B13:B14"/>
    <mergeCell ref="C13:C14"/>
    <mergeCell ref="D13:D14"/>
    <mergeCell ref="E13:E14"/>
    <mergeCell ref="F13:F14"/>
    <mergeCell ref="G13:G14"/>
  </mergeCells>
  <conditionalFormatting sqref="H11">
    <cfRule type="containsText" dxfId="109" priority="34" operator="containsText" text="Risikoermittlung notwendig">
      <formula>NOT(ISERROR(SEARCH("Risikoermittlung notwendig",H11)))</formula>
    </cfRule>
  </conditionalFormatting>
  <conditionalFormatting sqref="H11">
    <cfRule type="containsText" dxfId="108" priority="32" operator="containsText" text="untersteht mit diesen Szenarien der StFV nicht">
      <formula>NOT(ISERROR(SEARCH("untersteht mit diesen Szenarien der StFV nicht",H11)))</formula>
    </cfRule>
  </conditionalFormatting>
  <conditionalFormatting sqref="H11">
    <cfRule type="containsText" dxfId="107" priority="29" operator="containsText" text="kein HAS">
      <formula>NOT(ISERROR(SEARCH("kein HAS",H11)))</formula>
    </cfRule>
  </conditionalFormatting>
  <conditionalFormatting sqref="B11:C11">
    <cfRule type="containsText" dxfId="106" priority="23" operator="containsText" text="kein">
      <formula>NOT(ISERROR(SEARCH("kein",B11)))</formula>
    </cfRule>
    <cfRule type="containsText" dxfId="105" priority="24" operator="containsText" text="HAS">
      <formula>NOT(ISERROR(SEARCH("HAS",B11)))</formula>
    </cfRule>
    <cfRule type="containsText" dxfId="104" priority="28" operator="containsText" text="kein">
      <formula>NOT(ISERROR(SEARCH("kein",B11)))</formula>
    </cfRule>
  </conditionalFormatting>
  <conditionalFormatting sqref="H11:I11">
    <cfRule type="containsText" dxfId="103" priority="21" operator="containsText" text="keine">
      <formula>NOT(ISERROR(SEARCH("keine",H11)))</formula>
    </cfRule>
    <cfRule type="containsText" dxfId="102" priority="26" operator="containsText" text="Eingaben">
      <formula>NOT(ISERROR(SEARCH("Eingaben",H11)))</formula>
    </cfRule>
    <cfRule type="containsText" dxfId="101" priority="27" operator="containsText" text="Mengenschwelle">
      <formula>NOT(ISERROR(SEARCH("Mengenschwelle",H11)))</formula>
    </cfRule>
  </conditionalFormatting>
  <conditionalFormatting sqref="E4 F9 E8">
    <cfRule type="containsText" dxfId="100" priority="20" operator="containsText" text="falsch">
      <formula>NOT(ISERROR(SEARCH("falsch",E4)))</formula>
    </cfRule>
    <cfRule type="containsText" dxfId="99" priority="25" operator="containsText" text="Mit">
      <formula>NOT(ISERROR(SEARCH("Mit",E4)))</formula>
    </cfRule>
  </conditionalFormatting>
  <conditionalFormatting sqref="D3 D8">
    <cfRule type="containsText" dxfId="98" priority="22" operator="containsText" text="nur">
      <formula>NOT(ISERROR(SEARCH("nur",D3)))</formula>
    </cfRule>
  </conditionalFormatting>
  <conditionalFormatting sqref="E4:G4 G3 H9 G5:G6 F9 E8:F8 F6">
    <cfRule type="containsText" dxfId="97" priority="19" operator="containsText" text="Ø">
      <formula>NOT(ISERROR(SEARCH("Ø",E3)))</formula>
    </cfRule>
  </conditionalFormatting>
  <conditionalFormatting sqref="H10">
    <cfRule type="containsText" dxfId="96" priority="18" operator="containsText" text="Risikoermittlung notwendig">
      <formula>NOT(ISERROR(SEARCH("Risikoermittlung notwendig",H10)))</formula>
    </cfRule>
  </conditionalFormatting>
  <conditionalFormatting sqref="H10">
    <cfRule type="containsText" dxfId="95" priority="17" operator="containsText" text="untersteht mit diesen Szenarien der StFV nicht">
      <formula>NOT(ISERROR(SEARCH("untersteht mit diesen Szenarien der StFV nicht",H10)))</formula>
    </cfRule>
  </conditionalFormatting>
  <conditionalFormatting sqref="H10">
    <cfRule type="containsText" dxfId="94" priority="16" operator="containsText" text="kein HAS">
      <formula>NOT(ISERROR(SEARCH("kein HAS",H10)))</formula>
    </cfRule>
  </conditionalFormatting>
  <conditionalFormatting sqref="B10:C10">
    <cfRule type="containsText" dxfId="93" priority="11" operator="containsText" text="kein">
      <formula>NOT(ISERROR(SEARCH("kein",B10)))</formula>
    </cfRule>
    <cfRule type="containsText" dxfId="92" priority="12" operator="containsText" text="HAS">
      <formula>NOT(ISERROR(SEARCH("HAS",B10)))</formula>
    </cfRule>
    <cfRule type="containsText" dxfId="91" priority="15" operator="containsText" text="kein">
      <formula>NOT(ISERROR(SEARCH("kein",B10)))</formula>
    </cfRule>
  </conditionalFormatting>
  <conditionalFormatting sqref="H10:I10">
    <cfRule type="containsText" dxfId="90" priority="10" operator="containsText" text="keine">
      <formula>NOT(ISERROR(SEARCH("keine",H10)))</formula>
    </cfRule>
    <cfRule type="containsText" dxfId="89" priority="13" operator="containsText" text="Eingaben">
      <formula>NOT(ISERROR(SEARCH("Eingaben",H10)))</formula>
    </cfRule>
    <cfRule type="containsText" dxfId="88" priority="14" operator="containsText" text="Mengenschwelle">
      <formula>NOT(ISERROR(SEARCH("Mengenschwelle",H10)))</formula>
    </cfRule>
  </conditionalFormatting>
  <conditionalFormatting sqref="C12">
    <cfRule type="containsText" dxfId="87" priority="1" operator="containsText" text="fehlerhafte Eingabe">
      <formula>NOT(ISERROR(SEARCH("fehlerhafte Eingabe",C12)))</formula>
    </cfRule>
    <cfRule type="containsText" dxfId="86" priority="2" operator="containsText" text="unvollständige Eingabe">
      <formula>NOT(ISERROR(SEARCH("unvollständige Eingabe",C12)))</formula>
    </cfRule>
    <cfRule type="containsText" dxfId="85" priority="3" operator="containsText" text="nicht">
      <formula>NOT(ISERROR(SEARCH("nicht",C12)))</formula>
    </cfRule>
  </conditionalFormatting>
  <pageMargins left="0.7" right="0.7" top="0.78740157499999996" bottom="0.78740157499999996" header="0.3" footer="0.3"/>
  <pageSetup paperSize="9" orientation="landscape" horizontalDpi="300" r:id="rId1"/>
  <headerFooter>
    <oddHeader xml:space="preserve">&amp;L&amp;8&amp;O&amp;G
</oddHeader>
  </headerFooter>
  <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48E69B3-52A1-4F24-9BB5-3B49F8312AB2}">
          <x14:formula1>
            <xm:f>Definitionen!$A$38:$A$45</xm:f>
          </x14:formula1>
          <xm:sqref>L15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9D0A8-CC85-47C3-B7BA-1521F4521A93}">
  <sheetPr codeName="Tabelle11">
    <tabColor theme="5" tint="0.39997558519241921"/>
  </sheetPr>
  <dimension ref="A1:AC101"/>
  <sheetViews>
    <sheetView showGridLines="0" zoomScale="70" zoomScaleNormal="70" workbookViewId="0">
      <selection activeCell="E18" sqref="E18"/>
    </sheetView>
  </sheetViews>
  <sheetFormatPr baseColWidth="10" defaultColWidth="11" defaultRowHeight="11.5" x14ac:dyDescent="0.25"/>
  <cols>
    <col min="1" max="1" width="1.58203125" style="10" customWidth="1"/>
    <col min="2" max="2" width="11.58203125" style="10" customWidth="1"/>
    <col min="3" max="3" width="15.58203125" style="10" customWidth="1"/>
    <col min="4" max="10" width="12.08203125" style="10" customWidth="1"/>
    <col min="11" max="11" width="1.58203125" style="39" customWidth="1"/>
    <col min="12" max="12" width="1.58203125" style="39" hidden="1" customWidth="1"/>
    <col min="13" max="13" width="14.08203125" style="16" hidden="1" customWidth="1"/>
    <col min="14" max="14" width="11" style="10" hidden="1" customWidth="1"/>
    <col min="15" max="15" width="11.33203125" style="10" hidden="1" customWidth="1"/>
    <col min="16" max="16" width="14.33203125" style="10" hidden="1" customWidth="1"/>
    <col min="17" max="18" width="11.33203125" style="10" hidden="1" customWidth="1"/>
    <col min="19" max="29" width="11" style="10" hidden="1" customWidth="1"/>
    <col min="30" max="30" width="0" style="10" hidden="1" customWidth="1"/>
    <col min="31" max="16384" width="11" style="10"/>
  </cols>
  <sheetData>
    <row r="1" spans="1:29" ht="20.149999999999999" customHeight="1" x14ac:dyDescent="0.35">
      <c r="A1" s="65"/>
      <c r="B1" s="83" t="s">
        <v>225</v>
      </c>
      <c r="C1" s="84"/>
      <c r="D1" s="84"/>
      <c r="E1" s="84"/>
      <c r="F1" s="84"/>
      <c r="G1" s="84"/>
      <c r="H1" s="85"/>
      <c r="I1" s="84"/>
      <c r="J1" s="85"/>
      <c r="K1" s="97"/>
      <c r="L1" s="97"/>
      <c r="M1" s="10"/>
      <c r="N1" s="17" t="s">
        <v>21</v>
      </c>
      <c r="O1" s="18"/>
      <c r="R1" s="19" t="s">
        <v>20</v>
      </c>
      <c r="S1" s="20" t="s">
        <v>30</v>
      </c>
      <c r="T1" s="21"/>
      <c r="U1" s="15" t="s">
        <v>37</v>
      </c>
      <c r="V1" s="22"/>
      <c r="W1" s="22"/>
      <c r="X1" s="22"/>
      <c r="Y1" s="22"/>
      <c r="Z1" s="22"/>
      <c r="AA1" s="22"/>
      <c r="AB1" s="22"/>
      <c r="AC1" s="23"/>
    </row>
    <row r="2" spans="1:29" ht="20.149999999999999" customHeight="1" x14ac:dyDescent="0.3">
      <c r="A2" s="65"/>
      <c r="B2" s="79"/>
      <c r="C2" s="82"/>
      <c r="D2" s="80"/>
      <c r="E2" s="82"/>
      <c r="F2" s="82"/>
      <c r="G2" s="82"/>
      <c r="H2" s="81"/>
      <c r="K2" s="97"/>
      <c r="L2" s="97"/>
      <c r="M2" s="25" t="s">
        <v>22</v>
      </c>
      <c r="N2" s="26" t="s">
        <v>23</v>
      </c>
      <c r="O2" s="26" t="s">
        <v>24</v>
      </c>
      <c r="P2" s="26" t="s">
        <v>25</v>
      </c>
      <c r="Q2" s="27" t="s">
        <v>26</v>
      </c>
      <c r="R2" s="28" t="s">
        <v>45</v>
      </c>
      <c r="S2" s="28" t="s">
        <v>46</v>
      </c>
      <c r="T2" s="28" t="s">
        <v>47</v>
      </c>
      <c r="U2" s="29" t="s">
        <v>48</v>
      </c>
      <c r="V2" s="29" t="s">
        <v>49</v>
      </c>
      <c r="W2" s="29" t="s">
        <v>50</v>
      </c>
      <c r="X2" s="29" t="s">
        <v>51</v>
      </c>
      <c r="Y2" s="29" t="s">
        <v>52</v>
      </c>
      <c r="Z2" s="29" t="s">
        <v>53</v>
      </c>
      <c r="AA2" s="29" t="s">
        <v>54</v>
      </c>
      <c r="AB2" s="29" t="s">
        <v>55</v>
      </c>
      <c r="AC2" s="30" t="s">
        <v>56</v>
      </c>
    </row>
    <row r="3" spans="1:29" ht="20.149999999999999" customHeight="1" x14ac:dyDescent="0.3">
      <c r="A3" s="66"/>
      <c r="B3" s="253" t="s">
        <v>128</v>
      </c>
      <c r="C3" s="253"/>
      <c r="D3" s="111" t="str">
        <f>IF(ISBLANK(Übersicht!B17),"",Übersicht!B17)</f>
        <v/>
      </c>
      <c r="E3" s="108"/>
      <c r="F3" s="82"/>
      <c r="K3" s="98"/>
      <c r="L3" s="98"/>
      <c r="M3" s="31" t="s">
        <v>57</v>
      </c>
      <c r="N3" s="32" t="e">
        <f>S3*POWER(LN($D$4),2)+T3*LN($D$4)+R3</f>
        <v>#VALUE!</v>
      </c>
      <c r="O3" s="33" t="e">
        <f>V3*POWER(LN($D$4),2)+W3*LN($D$4)+U3</f>
        <v>#VALUE!</v>
      </c>
      <c r="P3" s="33" t="e">
        <f>Y3*POWER(LN($D$4),2)+Z3*LN($D$4)+X3</f>
        <v>#VALUE!</v>
      </c>
      <c r="Q3" s="34" t="e">
        <f>AB3*POWER(LN($D$4),2)+AC3*LN($D$4)+AA3</f>
        <v>#VALUE!</v>
      </c>
      <c r="R3" s="35">
        <f>'EXP01'!R3</f>
        <v>93.092623071601921</v>
      </c>
      <c r="S3" s="35">
        <f>'EXP01'!S3</f>
        <v>3.3178046339530836</v>
      </c>
      <c r="T3" s="35">
        <f>'EXP01'!T3</f>
        <v>-22.985471120161503</v>
      </c>
      <c r="U3" s="35">
        <f>'EXP01'!U3</f>
        <v>200.43800619874659</v>
      </c>
      <c r="V3" s="35">
        <f>'EXP01'!V3</f>
        <v>5.1258208404392382</v>
      </c>
      <c r="W3" s="35">
        <f>'EXP01'!W3</f>
        <v>-45.407360250581817</v>
      </c>
      <c r="X3" s="35">
        <f>'EXP01'!X3</f>
        <v>205.32570449326826</v>
      </c>
      <c r="Y3" s="35">
        <f>'EXP01'!Y3</f>
        <v>5.458803410422286</v>
      </c>
      <c r="Z3" s="35">
        <f>'EXP01'!Z3</f>
        <v>-39.102801900059738</v>
      </c>
      <c r="AA3" s="35">
        <f>'EXP01'!AA3</f>
        <v>386.22752410859965</v>
      </c>
      <c r="AB3" s="35">
        <f>'EXP01'!AB3</f>
        <v>8.1664767385484698</v>
      </c>
      <c r="AC3" s="35">
        <f>'EXP01'!AC3</f>
        <v>-71.317356579469404</v>
      </c>
    </row>
    <row r="4" spans="1:29" ht="20.149999999999999" customHeight="1" x14ac:dyDescent="0.3">
      <c r="A4" s="66"/>
      <c r="B4" s="253" t="s">
        <v>129</v>
      </c>
      <c r="C4" s="253"/>
      <c r="D4" s="110" t="str">
        <f>IFERROR(MAX(VLOOKUP($D$3,Übersicht!$B$12:$K$19,2),500),"")</f>
        <v/>
      </c>
      <c r="E4" s="109" t="s">
        <v>130</v>
      </c>
      <c r="F4" s="68"/>
      <c r="G4" s="68"/>
      <c r="H4" s="66"/>
      <c r="K4" s="98"/>
      <c r="L4" s="98"/>
      <c r="M4" s="31" t="s">
        <v>59</v>
      </c>
      <c r="N4" s="32" t="e">
        <f t="shared" ref="N4:N6" si="0">S4*POWER(LN($D$4),2)+T4*LN($D$4)+R4</f>
        <v>#VALUE!</v>
      </c>
      <c r="O4" s="33" t="e">
        <f t="shared" ref="O4:O6" si="1">V4*POWER(LN($D$4),2)+W4*LN($D$4)+U4</f>
        <v>#VALUE!</v>
      </c>
      <c r="P4" s="33" t="e">
        <f t="shared" ref="P4:P6" si="2">Y4*POWER(LN($D$4),2)+Z4*LN($D$4)+X4</f>
        <v>#VALUE!</v>
      </c>
      <c r="Q4" s="34" t="e">
        <f t="shared" ref="Q4:Q6" si="3">AB4*POWER(LN($D$4),2)+AC4*LN($D$4)+AA4</f>
        <v>#VALUE!</v>
      </c>
      <c r="R4" s="35">
        <f>'EXP01'!R4</f>
        <v>90.974564764608729</v>
      </c>
      <c r="S4" s="35">
        <f>'EXP01'!S4</f>
        <v>2.9130641412008949</v>
      </c>
      <c r="T4" s="35">
        <f>'EXP01'!T4</f>
        <v>-25.967335887389034</v>
      </c>
      <c r="U4" s="35">
        <f>'EXP01'!U4</f>
        <v>261.44678796317339</v>
      </c>
      <c r="V4" s="35">
        <f>'EXP01'!V4</f>
        <v>5.5497882125883731</v>
      </c>
      <c r="W4" s="35">
        <f>'EXP01'!W4</f>
        <v>-65.467922637646453</v>
      </c>
      <c r="X4" s="35">
        <f>'EXP01'!X4</f>
        <v>442.70282371959411</v>
      </c>
      <c r="Y4" s="35">
        <f>'EXP01'!Y4</f>
        <v>8.4141942134180603</v>
      </c>
      <c r="Z4" s="35">
        <f>'EXP01'!Z4</f>
        <v>-105.45560206368739</v>
      </c>
      <c r="AA4" s="35">
        <f>'EXP01'!AA4</f>
        <v>681.05169018891206</v>
      </c>
      <c r="AB4" s="35">
        <f>'EXP01'!AB4</f>
        <v>12.258812918967873</v>
      </c>
      <c r="AC4" s="35">
        <f>'EXP01'!AC4</f>
        <v>-158.39814806837435</v>
      </c>
    </row>
    <row r="5" spans="1:29" ht="20.149999999999999" customHeight="1" x14ac:dyDescent="0.3">
      <c r="A5" s="66"/>
      <c r="B5" s="253" t="s">
        <v>137</v>
      </c>
      <c r="C5" s="253"/>
      <c r="D5" s="254" t="str">
        <f>IFERROR(VLOOKUP(D3,Übersicht!$B$12:$K$19,8),"")</f>
        <v/>
      </c>
      <c r="E5" s="255"/>
      <c r="F5" s="87"/>
      <c r="G5" s="68"/>
      <c r="H5" s="66"/>
      <c r="K5" s="98"/>
      <c r="L5" s="98"/>
      <c r="M5" s="31" t="s">
        <v>61</v>
      </c>
      <c r="N5" s="32" t="e">
        <f t="shared" si="0"/>
        <v>#VALUE!</v>
      </c>
      <c r="O5" s="33" t="e">
        <f t="shared" si="1"/>
        <v>#VALUE!</v>
      </c>
      <c r="P5" s="33" t="e">
        <f t="shared" si="2"/>
        <v>#VALUE!</v>
      </c>
      <c r="Q5" s="34" t="e">
        <f t="shared" si="3"/>
        <v>#VALUE!</v>
      </c>
      <c r="R5" s="35">
        <f>'EXP01'!R5</f>
        <v>53.274375558798241</v>
      </c>
      <c r="S5" s="35">
        <f>'EXP01'!S5</f>
        <v>1.4294790483646878</v>
      </c>
      <c r="T5" s="35">
        <f>'EXP01'!T5</f>
        <v>-15.566588460846209</v>
      </c>
      <c r="U5" s="35">
        <f>'EXP01'!U5</f>
        <v>74.628728192270202</v>
      </c>
      <c r="V5" s="35">
        <f>'EXP01'!V5</f>
        <v>2.0015850751550515</v>
      </c>
      <c r="W5" s="35">
        <f>'EXP01'!W5</f>
        <v>-21.80071236841491</v>
      </c>
      <c r="X5" s="35">
        <f>'EXP01'!X5</f>
        <v>104.40778293687295</v>
      </c>
      <c r="Y5" s="35">
        <f>'EXP01'!Y5</f>
        <v>2.8010505103724763</v>
      </c>
      <c r="Z5" s="35">
        <f>'EXP01'!Z5</f>
        <v>-30.502369533406675</v>
      </c>
      <c r="AA5" s="35">
        <f>'EXP01'!AA5</f>
        <v>137.46029735705258</v>
      </c>
      <c r="AB5" s="35">
        <f>'EXP01'!AB5</f>
        <v>3.6862496555875599</v>
      </c>
      <c r="AC5" s="35">
        <f>'EXP01'!AC5</f>
        <v>-40.151494056245355</v>
      </c>
    </row>
    <row r="6" spans="1:29" ht="20.149999999999999" customHeight="1" x14ac:dyDescent="0.3">
      <c r="A6" s="66"/>
      <c r="B6" s="253" t="s">
        <v>131</v>
      </c>
      <c r="C6" s="253"/>
      <c r="D6" s="254" t="str">
        <f>IFERROR(VLOOKUP(D3,Übersicht!$B$12:$K$19,9),"")</f>
        <v/>
      </c>
      <c r="E6" s="255"/>
      <c r="F6" s="68"/>
      <c r="G6" s="68"/>
      <c r="H6" s="66"/>
      <c r="K6" s="98"/>
      <c r="L6" s="98"/>
      <c r="M6" s="31" t="s">
        <v>62</v>
      </c>
      <c r="N6" s="32" t="e">
        <f t="shared" si="0"/>
        <v>#VALUE!</v>
      </c>
      <c r="O6" s="33" t="e">
        <f t="shared" si="1"/>
        <v>#VALUE!</v>
      </c>
      <c r="P6" s="33" t="e">
        <f t="shared" si="2"/>
        <v>#VALUE!</v>
      </c>
      <c r="Q6" s="34" t="e">
        <f t="shared" si="3"/>
        <v>#VALUE!</v>
      </c>
      <c r="R6" s="35">
        <f>'EXP01'!R6</f>
        <v>41.208768361257029</v>
      </c>
      <c r="S6" s="35">
        <f>'EXP01'!S6</f>
        <v>1.1069394659024079</v>
      </c>
      <c r="T6" s="35">
        <f>'EXP01'!T6</f>
        <v>-12.048776328468888</v>
      </c>
      <c r="U6" s="35">
        <f>'EXP01'!U6</f>
        <v>57.802443826240825</v>
      </c>
      <c r="V6" s="35">
        <f>'EXP01'!V6</f>
        <v>1.5503155184435526</v>
      </c>
      <c r="W6" s="35">
        <f>'EXP01'!W6</f>
        <v>-16.885179415386492</v>
      </c>
      <c r="X6" s="35">
        <f>'EXP01'!X6</f>
        <v>80.951654466519713</v>
      </c>
      <c r="Y6" s="35">
        <f>'EXP01'!Y6</f>
        <v>2.1705591033859024</v>
      </c>
      <c r="Z6" s="35">
        <f>'EXP01'!Z6</f>
        <v>-23.643530732771598</v>
      </c>
      <c r="AA6" s="35">
        <f>'EXP01'!AA6</f>
        <v>106.48503775764438</v>
      </c>
      <c r="AB6" s="35">
        <f>'EXP01'!AB6</f>
        <v>2.8553145171188778</v>
      </c>
      <c r="AC6" s="35">
        <f>'EXP01'!AC6</f>
        <v>-31.101556106766157</v>
      </c>
    </row>
    <row r="7" spans="1:29" ht="20.149999999999999" customHeight="1" x14ac:dyDescent="0.3">
      <c r="A7" s="66"/>
      <c r="B7" s="253" t="s">
        <v>141</v>
      </c>
      <c r="C7" s="253"/>
      <c r="D7" s="254" t="str">
        <f>IFERROR(VLOOKUP($D$3,Übersicht!$B$12:$K$19,10),"")</f>
        <v/>
      </c>
      <c r="E7" s="255"/>
      <c r="F7" s="166" t="s">
        <v>215</v>
      </c>
      <c r="G7" s="167" t="str">
        <f>IF(D7="","",IF($D$7=Definitionen!$B$35,7/8,IF($D$7=Definitionen!$B$36,1/8,1))*360)</f>
        <v/>
      </c>
      <c r="H7" s="66"/>
      <c r="K7" s="98"/>
      <c r="L7" s="98"/>
      <c r="M7" s="31" t="s">
        <v>63</v>
      </c>
      <c r="N7" s="32" t="e">
        <f>S7*LN($D$4)+R7</f>
        <v>#VALUE!</v>
      </c>
      <c r="O7" s="33" t="e">
        <f>V7*LN($D$4)+U7</f>
        <v>#VALUE!</v>
      </c>
      <c r="P7" s="33" t="e">
        <f>Y7*LN($D$4)+X7</f>
        <v>#VALUE!</v>
      </c>
      <c r="Q7" s="34" t="e">
        <f>AB7*LN($D$4)+AA7</f>
        <v>#VALUE!</v>
      </c>
      <c r="R7" s="35">
        <f>'EXP01'!R7</f>
        <v>-151.40202310110195</v>
      </c>
      <c r="S7" s="35">
        <f>'EXP01'!S7</f>
        <v>46.460113184197361</v>
      </c>
      <c r="T7" s="35" t="e">
        <f>'EXP01'!T7</f>
        <v>#N/A</v>
      </c>
      <c r="U7" s="35">
        <f>'EXP01'!U7</f>
        <v>-189.18113980262018</v>
      </c>
      <c r="V7" s="35">
        <f>'EXP01'!V7</f>
        <v>62.146785274269789</v>
      </c>
      <c r="W7" s="35" t="e">
        <f>'EXP01'!W7</f>
        <v>#N/A</v>
      </c>
      <c r="X7" s="35">
        <f>'EXP01'!X7</f>
        <v>-204.79789583430832</v>
      </c>
      <c r="Y7" s="35">
        <f>'EXP01'!Y7</f>
        <v>81.694948964832619</v>
      </c>
      <c r="Z7" s="35" t="e">
        <f>'EXP01'!Z7</f>
        <v>#N/A</v>
      </c>
      <c r="AA7" s="35">
        <f>'EXP01'!AA7</f>
        <v>-166.35065360232457</v>
      </c>
      <c r="AB7" s="35">
        <f>'EXP01'!AB7</f>
        <v>99.695625585028253</v>
      </c>
      <c r="AC7" s="35" t="e">
        <f>'EXP01'!AC7</f>
        <v>#N/A</v>
      </c>
    </row>
    <row r="8" spans="1:29" ht="20.149999999999999" customHeight="1" x14ac:dyDescent="0.3">
      <c r="A8" s="66"/>
      <c r="B8" s="69"/>
      <c r="C8" s="69"/>
      <c r="D8" s="70"/>
      <c r="E8" s="68"/>
      <c r="F8" s="68"/>
      <c r="K8" s="98"/>
      <c r="L8" s="98"/>
      <c r="M8" s="31" t="s">
        <v>64</v>
      </c>
      <c r="N8" s="32" t="e">
        <f>S8*LN($D$4)+R8</f>
        <v>#VALUE!</v>
      </c>
      <c r="O8" s="33" t="e">
        <f>V8*LN($D$4)+U8</f>
        <v>#VALUE!</v>
      </c>
      <c r="P8" s="33" t="e">
        <f>Y8*LN($D$4)+X8</f>
        <v>#VALUE!</v>
      </c>
      <c r="Q8" s="34" t="e">
        <f>AB8*LN($D$4)+AA8</f>
        <v>#VALUE!</v>
      </c>
      <c r="R8" s="35">
        <f>'EXP01'!R8</f>
        <v>-124.56935300032369</v>
      </c>
      <c r="S8" s="35">
        <f>'EXP01'!S8</f>
        <v>33.225222384204876</v>
      </c>
      <c r="T8" s="35" t="e">
        <f>'EXP01'!T8</f>
        <v>#N/A</v>
      </c>
      <c r="U8" s="35">
        <f>'EXP01'!U8</f>
        <v>-166.85996540765368</v>
      </c>
      <c r="V8" s="35">
        <f>'EXP01'!V8</f>
        <v>48.693698186179915</v>
      </c>
      <c r="W8" s="35" t="e">
        <f>'EXP01'!W8</f>
        <v>#N/A</v>
      </c>
      <c r="X8" s="35">
        <f>'EXP01'!X8</f>
        <v>-234.98108900088144</v>
      </c>
      <c r="Y8" s="35">
        <f>'EXP01'!Y8</f>
        <v>75.73012140801751</v>
      </c>
      <c r="Z8" s="35" t="e">
        <f>'EXP01'!Z8</f>
        <v>#N/A</v>
      </c>
      <c r="AA8" s="35">
        <f>'EXP01'!AA8</f>
        <v>-268.63702951267777</v>
      </c>
      <c r="AB8" s="35">
        <f>'EXP01'!AB8</f>
        <v>100.87011470725513</v>
      </c>
      <c r="AC8" s="35" t="e">
        <f>'EXP01'!AC8</f>
        <v>#N/A</v>
      </c>
    </row>
    <row r="9" spans="1:29" ht="20.149999999999999" customHeight="1" x14ac:dyDescent="0.3">
      <c r="A9" s="66"/>
      <c r="B9" s="233" t="s">
        <v>96</v>
      </c>
      <c r="C9" s="234"/>
      <c r="D9" s="235" t="s">
        <v>97</v>
      </c>
      <c r="E9" s="236"/>
      <c r="F9" s="237" t="s">
        <v>102</v>
      </c>
      <c r="G9" s="238"/>
      <c r="H9" s="239" t="s">
        <v>103</v>
      </c>
      <c r="I9" s="240"/>
      <c r="K9" s="98"/>
      <c r="L9" s="98"/>
      <c r="M9" s="31" t="s">
        <v>65</v>
      </c>
      <c r="N9" s="32" t="e">
        <f t="shared" ref="N9" si="4">S9*POWER(LN($D$4),2)+T9*LN($D$4)+R9</f>
        <v>#VALUE!</v>
      </c>
      <c r="O9" s="33" t="e">
        <f t="shared" ref="O9" si="5">V9*POWER(LN($D$4),2)+W9*LN($D$4)+U9</f>
        <v>#VALUE!</v>
      </c>
      <c r="P9" s="33" t="e">
        <f t="shared" ref="P9" si="6">Y9*POWER(LN($D$4),2)+Z9*LN($D$4)+X9</f>
        <v>#VALUE!</v>
      </c>
      <c r="Q9" s="34" t="e">
        <f t="shared" ref="Q9" si="7">AB9*POWER(LN($D$4),2)+AC9*LN($D$4)+AA9</f>
        <v>#VALUE!</v>
      </c>
      <c r="R9" s="35">
        <f>'EXP01'!R9</f>
        <v>310.5119617687792</v>
      </c>
      <c r="S9" s="35">
        <f>'EXP01'!S9</f>
        <v>7.7421387881730945</v>
      </c>
      <c r="T9" s="35">
        <f>'EXP01'!T9</f>
        <v>-95.267595022870779</v>
      </c>
      <c r="U9" s="35">
        <f>'EXP01'!U9</f>
        <v>365.5962267410319</v>
      </c>
      <c r="V9" s="35">
        <f>'EXP01'!V9</f>
        <v>9.4193468422165996</v>
      </c>
      <c r="W9" s="35">
        <f>'EXP01'!W9</f>
        <v>-111.27046096687278</v>
      </c>
      <c r="X9" s="35">
        <f>'EXP01'!X9</f>
        <v>463.48590755925341</v>
      </c>
      <c r="Y9" s="35">
        <f>'EXP01'!Y9</f>
        <v>12.170544779944855</v>
      </c>
      <c r="Z9" s="35">
        <f>'EXP01'!Z9</f>
        <v>-138.81738849065061</v>
      </c>
      <c r="AA9" s="35">
        <f>'EXP01'!AA9</f>
        <v>595.85532917946375</v>
      </c>
      <c r="AB9" s="35">
        <f>'EXP01'!AB9</f>
        <v>15.890693693746071</v>
      </c>
      <c r="AC9" s="35">
        <f>'EXP01'!AC9</f>
        <v>-176.06684792892779</v>
      </c>
    </row>
    <row r="10" spans="1:29" ht="20.149999999999999" customHeight="1" x14ac:dyDescent="0.3">
      <c r="A10" s="66"/>
      <c r="B10" s="74"/>
      <c r="C10" s="73"/>
      <c r="D10" s="72"/>
      <c r="E10" s="73"/>
      <c r="F10" s="68"/>
      <c r="G10" s="71"/>
      <c r="H10" s="71"/>
      <c r="I10" s="71"/>
      <c r="J10" s="66"/>
      <c r="K10" s="98"/>
      <c r="L10" s="98"/>
      <c r="M10" s="31" t="s">
        <v>66</v>
      </c>
      <c r="N10" s="32" t="e">
        <f>S10*POWER(LN($D$4),2)+T10*LN($D$4)+R10</f>
        <v>#VALUE!</v>
      </c>
      <c r="O10" s="33" t="e">
        <f>V10*POWER(LN($D$4),2)+W10*LN($D$4)+U10</f>
        <v>#VALUE!</v>
      </c>
      <c r="P10" s="33" t="e">
        <f>Y10*POWER(LN($D$4),2)+Z10*LN($D$4)+X10</f>
        <v>#VALUE!</v>
      </c>
      <c r="Q10" s="34" t="e">
        <f>AB10*POWER(LN($D$4),2)+AC10*LN($D$4)+AA10</f>
        <v>#VALUE!</v>
      </c>
      <c r="R10" s="35">
        <f>'EXP01'!R10</f>
        <v>137.25772756842207</v>
      </c>
      <c r="S10" s="35">
        <f>'EXP01'!S10</f>
        <v>3.6721147885042003</v>
      </c>
      <c r="T10" s="35">
        <f>'EXP01'!T10</f>
        <v>-40.123870462017067</v>
      </c>
      <c r="U10" s="35">
        <f>'EXP01'!U10</f>
        <v>187.85617227647438</v>
      </c>
      <c r="V10" s="35">
        <f>'EXP01'!V10</f>
        <v>5.011589702266928</v>
      </c>
      <c r="W10" s="35">
        <f>'EXP01'!W10</f>
        <v>-55.014968797116502</v>
      </c>
      <c r="X10" s="35">
        <f>'EXP01'!X10</f>
        <v>280.66946738278932</v>
      </c>
      <c r="Y10" s="35">
        <f>'EXP01'!Y10</f>
        <v>7.374268893946347</v>
      </c>
      <c r="Z10" s="35">
        <f>'EXP01'!Z10</f>
        <v>-82.120376270234686</v>
      </c>
      <c r="AA10" s="35">
        <f>'EXP01'!AA10</f>
        <v>433.3356809484942</v>
      </c>
      <c r="AB10" s="35">
        <f>'EXP01'!AB10</f>
        <v>11.272547477545196</v>
      </c>
      <c r="AC10" s="35">
        <f>'EXP01'!AC10</f>
        <v>-127.24672341045219</v>
      </c>
    </row>
    <row r="11" spans="1:29" ht="20.149999999999999" customHeight="1" x14ac:dyDescent="0.3">
      <c r="A11" s="66"/>
      <c r="B11" s="74"/>
      <c r="C11" s="73"/>
      <c r="D11" s="72"/>
      <c r="E11" s="73"/>
      <c r="F11" s="68"/>
      <c r="G11" s="71"/>
      <c r="H11" s="71"/>
      <c r="I11" s="71"/>
      <c r="J11" s="66"/>
      <c r="K11" s="98"/>
      <c r="L11" s="98"/>
      <c r="M11" s="31" t="s">
        <v>67</v>
      </c>
      <c r="N11" s="32" t="e">
        <f>S11*POWER(LN($D$4),2)+T11*LN($D$4)+R11</f>
        <v>#VALUE!</v>
      </c>
      <c r="O11" s="33" t="e">
        <f>V11*POWER(LN($D$4),2)+W11*LN($D$4)+U11</f>
        <v>#VALUE!</v>
      </c>
      <c r="P11" s="33" t="e">
        <f>Y11*POWER(LN($D$4),2)+Z11*LN($D$4)+X11</f>
        <v>#VALUE!</v>
      </c>
      <c r="Q11" s="34" t="e">
        <f>AB11*POWER(LN($D$4),2)+AC11*LN($D$4)+AA11</f>
        <v>#VALUE!</v>
      </c>
      <c r="R11" s="35">
        <f>'EXP01'!R11</f>
        <v>414.03225051947908</v>
      </c>
      <c r="S11" s="35">
        <f>'EXP01'!S11</f>
        <v>9.7368144522116644</v>
      </c>
      <c r="T11" s="35">
        <f>'EXP01'!T11</f>
        <v>-124.20342618084518</v>
      </c>
      <c r="U11" s="35">
        <f>'EXP01'!U11</f>
        <v>195.90599020277699</v>
      </c>
      <c r="V11" s="35">
        <f>'EXP01'!V11</f>
        <v>7.3827516871316323</v>
      </c>
      <c r="W11" s="35">
        <f>'EXP01'!W11</f>
        <v>-71.006411530110341</v>
      </c>
      <c r="X11" s="35">
        <f>'EXP01'!X11</f>
        <v>-337.98244776256547</v>
      </c>
      <c r="Y11" s="35">
        <f>'EXP01'!Y11</f>
        <v>0.24968485836703744</v>
      </c>
      <c r="Z11" s="35">
        <f>'EXP01'!Z11</f>
        <v>66.570439229621073</v>
      </c>
      <c r="AA11" s="35">
        <f>'EXP01'!AA11</f>
        <v>-170.87914419168922</v>
      </c>
      <c r="AB11" s="35">
        <f>'EXP01'!AB11</f>
        <v>0.24976310993316231</v>
      </c>
      <c r="AC11" s="35">
        <f>'EXP01'!AC11</f>
        <v>66.569103311842426</v>
      </c>
    </row>
    <row r="12" spans="1:29" ht="20.149999999999999" customHeight="1" thickBot="1" x14ac:dyDescent="0.35">
      <c r="A12" s="75"/>
      <c r="B12" s="76" t="s">
        <v>117</v>
      </c>
      <c r="C12" s="77"/>
      <c r="D12" s="78"/>
      <c r="E12" s="78"/>
      <c r="F12" s="78"/>
      <c r="G12" s="78"/>
      <c r="H12" s="78"/>
      <c r="I12" s="78"/>
      <c r="J12" s="78"/>
      <c r="K12" s="99"/>
      <c r="L12" s="100"/>
      <c r="M12" s="31" t="s">
        <v>69</v>
      </c>
      <c r="N12" s="32" t="e">
        <f>S12*POWER(LN($D$4),2)+T12*LN($D$4)+R12</f>
        <v>#VALUE!</v>
      </c>
      <c r="O12" s="33" t="e">
        <f>V12*POWER(LN($D$4),2)+W12*LN($D$4)+U12</f>
        <v>#VALUE!</v>
      </c>
      <c r="P12" s="33" t="e">
        <f>Y12*POWER(LN($D$4),2)+Z12*LN($D$4)+X12</f>
        <v>#VALUE!</v>
      </c>
      <c r="Q12" s="34" t="e">
        <f>AB12*POWER(LN($D$4),2)+AC12*LN($D$4)+AA12</f>
        <v>#VALUE!</v>
      </c>
      <c r="R12" s="35">
        <f>'EXP01'!R12</f>
        <v>143.975985411013</v>
      </c>
      <c r="S12" s="35">
        <f>'EXP01'!S12</f>
        <v>3.778080889753396</v>
      </c>
      <c r="T12" s="35">
        <f>'EXP01'!T12</f>
        <v>-41.818083232104883</v>
      </c>
      <c r="U12" s="35">
        <f>'EXP01'!U12</f>
        <v>195.60543126320263</v>
      </c>
      <c r="V12" s="35">
        <f>'EXP01'!V12</f>
        <v>5.1502255210416674</v>
      </c>
      <c r="W12" s="35">
        <f>'EXP01'!W12</f>
        <v>-57.067177812568445</v>
      </c>
      <c r="X12" s="35">
        <f>'EXP01'!X12</f>
        <v>277.68379579625275</v>
      </c>
      <c r="Y12" s="35">
        <f>'EXP01'!Y12</f>
        <v>7.5264097719575487</v>
      </c>
      <c r="Z12" s="35">
        <f>'EXP01'!Z12</f>
        <v>-82.655052669918916</v>
      </c>
      <c r="AA12" s="35">
        <f>'EXP01'!AA12</f>
        <v>-95.234729014170881</v>
      </c>
      <c r="AB12" s="35">
        <f>'EXP01'!AB12</f>
        <v>3.7824292043099876</v>
      </c>
      <c r="AC12" s="35">
        <f>'EXP01'!AC12</f>
        <v>4.31931443997739</v>
      </c>
    </row>
    <row r="13" spans="1:29" ht="20.149999999999999" customHeight="1" x14ac:dyDescent="0.25">
      <c r="A13" s="38"/>
      <c r="B13" s="249" t="s">
        <v>84</v>
      </c>
      <c r="C13" s="218" t="s">
        <v>132</v>
      </c>
      <c r="D13" s="215" t="s">
        <v>133</v>
      </c>
      <c r="E13" s="251" t="s">
        <v>134</v>
      </c>
      <c r="F13" s="220" t="s">
        <v>136</v>
      </c>
      <c r="G13" s="220" t="s">
        <v>138</v>
      </c>
      <c r="H13" s="220" t="s">
        <v>139</v>
      </c>
      <c r="I13" s="220" t="s">
        <v>140</v>
      </c>
      <c r="J13" s="247" t="s">
        <v>135</v>
      </c>
      <c r="K13" s="101"/>
      <c r="M13" s="31" t="s">
        <v>70</v>
      </c>
      <c r="N13" s="32" t="e">
        <f>S13*LN($D$4)+R13</f>
        <v>#VALUE!</v>
      </c>
      <c r="O13" s="33" t="e">
        <f>V13*LN($D$4)+U13</f>
        <v>#VALUE!</v>
      </c>
      <c r="P13" s="33" t="e">
        <f t="shared" ref="P13:P14" si="8">Y13*LN($D$4)+X13</f>
        <v>#VALUE!</v>
      </c>
      <c r="Q13" s="34" t="e">
        <f>AB13*LN($D$4)+AA13</f>
        <v>#VALUE!</v>
      </c>
      <c r="R13" s="35">
        <f>'EXP01'!R13</f>
        <v>-153.84427224977563</v>
      </c>
      <c r="S13" s="35">
        <f>'EXP01'!S13</f>
        <v>47.075322524802303</v>
      </c>
      <c r="T13" s="35" t="e">
        <f>'EXP01'!T13</f>
        <v>#N/A</v>
      </c>
      <c r="U13" s="35">
        <f>'EXP01'!U13</f>
        <v>-185.05382205802621</v>
      </c>
      <c r="V13" s="35">
        <f>'EXP01'!V13</f>
        <v>61.905312340551518</v>
      </c>
      <c r="W13" s="35" t="e">
        <f>'EXP01'!W13</f>
        <v>#N/A</v>
      </c>
      <c r="X13" s="35">
        <f>'EXP01'!X13</f>
        <v>-201.1969592565772</v>
      </c>
      <c r="Y13" s="35">
        <f>'EXP01'!Y13</f>
        <v>81.523843268491518</v>
      </c>
      <c r="Z13" s="35" t="e">
        <f>'EXP01'!Z13</f>
        <v>#N/A</v>
      </c>
      <c r="AA13" s="35">
        <f>'EXP01'!AA13</f>
        <v>-159.56740299547249</v>
      </c>
      <c r="AB13" s="35">
        <f>'EXP01'!AB13</f>
        <v>99.061467206228002</v>
      </c>
      <c r="AC13" s="35" t="e">
        <f>'EXP01'!AC13</f>
        <v>#N/A</v>
      </c>
    </row>
    <row r="14" spans="1:29" ht="20.149999999999999" customHeight="1" x14ac:dyDescent="0.25">
      <c r="A14" s="38"/>
      <c r="B14" s="250"/>
      <c r="C14" s="219"/>
      <c r="D14" s="216"/>
      <c r="E14" s="252"/>
      <c r="F14" s="221"/>
      <c r="G14" s="221"/>
      <c r="H14" s="221"/>
      <c r="I14" s="221"/>
      <c r="J14" s="248"/>
      <c r="K14" s="101"/>
      <c r="M14" s="31" t="s">
        <v>71</v>
      </c>
      <c r="N14" s="32" t="e">
        <f>S14*LN($D$4)+R14</f>
        <v>#VALUE!</v>
      </c>
      <c r="O14" s="33" t="e">
        <f>V14*LN($D$4)+U14</f>
        <v>#VALUE!</v>
      </c>
      <c r="P14" s="33" t="e">
        <f t="shared" si="8"/>
        <v>#VALUE!</v>
      </c>
      <c r="Q14" s="34" t="e">
        <f>AB14*LN($D$4)+AA14</f>
        <v>#VALUE!</v>
      </c>
      <c r="R14" s="35">
        <f>'EXP01'!R14</f>
        <v>-157.83872990771695</v>
      </c>
      <c r="S14" s="35">
        <f>'EXP01'!S14</f>
        <v>38.887956132449915</v>
      </c>
      <c r="T14" s="35" t="e">
        <f>'EXP01'!T14</f>
        <v>#N/A</v>
      </c>
      <c r="U14" s="35">
        <f>'EXP01'!U14</f>
        <v>-180.56338538125638</v>
      </c>
      <c r="V14" s="35">
        <f>'EXP01'!V14</f>
        <v>52.509347924630937</v>
      </c>
      <c r="W14" s="35" t="e">
        <f>'EXP01'!W14</f>
        <v>#N/A</v>
      </c>
      <c r="X14" s="35">
        <f>'EXP01'!X14</f>
        <v>-233.65268053518261</v>
      </c>
      <c r="Y14" s="35">
        <f>'EXP01'!Y14</f>
        <v>75.628748188728594</v>
      </c>
      <c r="Z14" s="35" t="e">
        <f>'EXP01'!Z14</f>
        <v>#N/A</v>
      </c>
      <c r="AA14" s="35">
        <f>'EXP01'!AA14</f>
        <v>-266.70428153534363</v>
      </c>
      <c r="AB14" s="35">
        <f>'EXP01'!AB14</f>
        <v>100.72888868578781</v>
      </c>
      <c r="AC14" s="35" t="e">
        <f>'EXP01'!AC14</f>
        <v>#N/A</v>
      </c>
    </row>
    <row r="15" spans="1:29" ht="40" customHeight="1" x14ac:dyDescent="0.25">
      <c r="A15" s="38"/>
      <c r="B15" s="93" t="s">
        <v>118</v>
      </c>
      <c r="C15" s="24" t="e">
        <f>VLOOKUP($D$3,Übersicht!$B$12:$V$19,18)</f>
        <v>#N/A</v>
      </c>
      <c r="D15" s="90" t="e">
        <f>(((VLOOKUP(C15,Erklärungen!B:C,2,FALSE))/1000000))*(Übersicht!$N17^2*Erklärungen!$C$21)</f>
        <v>#N/A</v>
      </c>
      <c r="E15" s="174"/>
      <c r="F15" s="91" t="str">
        <f>IFERROR(IF(ISBLANK(E15),D15,E15)*0.1,"")</f>
        <v/>
      </c>
      <c r="G15" s="174"/>
      <c r="H15" s="174"/>
      <c r="I15" s="185" t="e">
        <f>MAX(D15,E15)*0.9</f>
        <v>#N/A</v>
      </c>
      <c r="J15" s="186" t="e">
        <f>IF($D$5=Definitionen!$B$18,F15+G15+H15,I15)</f>
        <v>#N/A</v>
      </c>
      <c r="K15" s="101"/>
      <c r="L15" s="42"/>
      <c r="M15" s="10"/>
    </row>
    <row r="16" spans="1:29" ht="40" customHeight="1" x14ac:dyDescent="0.25">
      <c r="A16" s="38"/>
      <c r="B16" s="93" t="s">
        <v>119</v>
      </c>
      <c r="C16" s="24" t="e">
        <f>VLOOKUP($D$3,Übersicht!$B$12:$V$19,19)</f>
        <v>#N/A</v>
      </c>
      <c r="D16" s="90" t="e">
        <f>(((VLOOKUP(C15,Erklärungen!B:C,2,FALSE))/1000000))*((Übersicht!$O17^2*Erklärungen!$C$21)-(Übersicht!N17^2*Erklärungen!$C$21))</f>
        <v>#N/A</v>
      </c>
      <c r="E16" s="174"/>
      <c r="F16" s="91" t="str">
        <f t="shared" ref="F16:F18" si="9">IFERROR(IF(ISBLANK(E16),D16,E16)*0.1,"")</f>
        <v/>
      </c>
      <c r="G16" s="174"/>
      <c r="H16" s="174"/>
      <c r="I16" s="185" t="e">
        <f>MAX(D16,E16)*0.9</f>
        <v>#N/A</v>
      </c>
      <c r="J16" s="186" t="e">
        <f>IF($D$5=Definitionen!$B$18,F16+G16+H16,I16)</f>
        <v>#N/A</v>
      </c>
      <c r="L16" s="96"/>
      <c r="M16" s="10"/>
    </row>
    <row r="17" spans="1:27" ht="40" customHeight="1" x14ac:dyDescent="0.25">
      <c r="B17" s="93" t="s">
        <v>120</v>
      </c>
      <c r="C17" s="24" t="e">
        <f>VLOOKUP($D$3,Übersicht!$B$12:$V$19,20)</f>
        <v>#N/A</v>
      </c>
      <c r="D17" s="90" t="e">
        <f>(((VLOOKUP(C15,Erklärungen!B:C,2,FALSE))/1000000))*((Übersicht!$P17^2*Erklärungen!$C$21)-(Übersicht!O17^2*Erklärungen!$C$21))</f>
        <v>#N/A</v>
      </c>
      <c r="E17" s="174"/>
      <c r="F17" s="91" t="str">
        <f t="shared" si="9"/>
        <v/>
      </c>
      <c r="G17" s="174"/>
      <c r="H17" s="174"/>
      <c r="I17" s="185" t="e">
        <f>MAX(D17,E17)*0.9</f>
        <v>#N/A</v>
      </c>
      <c r="J17" s="186" t="e">
        <f>IF($D$5=Definitionen!$B$18,F17+G17+H17,I17)</f>
        <v>#N/A</v>
      </c>
      <c r="L17" s="96"/>
      <c r="M17" s="10"/>
    </row>
    <row r="18" spans="1:27" ht="40" customHeight="1" thickBot="1" x14ac:dyDescent="0.35">
      <c r="B18" s="94" t="s">
        <v>121</v>
      </c>
      <c r="C18" s="164" t="e">
        <f>VLOOKUP($D$3,Übersicht!$B$12:$V$19,21)</f>
        <v>#N/A</v>
      </c>
      <c r="D18" s="95" t="e">
        <f>(((VLOOKUP(C15,Erklärungen!B:C,2,FALSE))/1000000))*((Übersicht!$Q17^2*Erklärungen!$C$21)-(Übersicht!P17^2*Erklärungen!$C$21))</f>
        <v>#N/A</v>
      </c>
      <c r="E18" s="175"/>
      <c r="F18" s="165" t="str">
        <f t="shared" si="9"/>
        <v/>
      </c>
      <c r="G18" s="175"/>
      <c r="H18" s="175"/>
      <c r="I18" s="187" t="e">
        <f>MAX(D18,E18)*0.9</f>
        <v>#N/A</v>
      </c>
      <c r="J18" s="186" t="e">
        <f>IF($D$5=Definitionen!$B$18,F18+G18+H18,I18)</f>
        <v>#N/A</v>
      </c>
      <c r="M18" s="10"/>
      <c r="N18" s="17" t="s">
        <v>38</v>
      </c>
      <c r="O18" s="18"/>
      <c r="Y18" s="39"/>
      <c r="Z18" s="39"/>
      <c r="AA18" s="39"/>
    </row>
    <row r="19" spans="1:27" ht="20.149999999999999" customHeight="1" x14ac:dyDescent="0.3">
      <c r="M19" s="25" t="s">
        <v>22</v>
      </c>
      <c r="N19" s="26" t="s">
        <v>27</v>
      </c>
      <c r="O19" s="26" t="s">
        <v>36</v>
      </c>
      <c r="P19" s="26" t="s">
        <v>28</v>
      </c>
      <c r="Q19" s="26" t="s">
        <v>29</v>
      </c>
      <c r="Y19" s="39"/>
      <c r="Z19" s="39"/>
      <c r="AA19" s="39"/>
    </row>
    <row r="20" spans="1:27" ht="20.149999999999999" customHeight="1" x14ac:dyDescent="0.25">
      <c r="M20" s="31" t="s">
        <v>57</v>
      </c>
      <c r="N20" s="32" t="e">
        <f t="shared" ref="N20:N31" si="10">POWER(N3, 2)*PI()</f>
        <v>#VALUE!</v>
      </c>
      <c r="O20" s="32" t="e">
        <f t="shared" ref="O20:Q31" si="11">POWER(O3, 2)*PI() - POWER(N3, 2)*PI()</f>
        <v>#VALUE!</v>
      </c>
      <c r="P20" s="32" t="e">
        <f t="shared" si="11"/>
        <v>#VALUE!</v>
      </c>
      <c r="Q20" s="32" t="e">
        <f t="shared" si="11"/>
        <v>#VALUE!</v>
      </c>
      <c r="Y20" s="40"/>
      <c r="Z20" s="39"/>
      <c r="AA20" s="39"/>
    </row>
    <row r="21" spans="1:27" ht="20.149999999999999" customHeight="1" x14ac:dyDescent="0.25">
      <c r="M21" s="31" t="s">
        <v>59</v>
      </c>
      <c r="N21" s="32" t="e">
        <f t="shared" si="10"/>
        <v>#VALUE!</v>
      </c>
      <c r="O21" s="32" t="e">
        <f t="shared" si="11"/>
        <v>#VALUE!</v>
      </c>
      <c r="P21" s="32" t="e">
        <f t="shared" si="11"/>
        <v>#VALUE!</v>
      </c>
      <c r="Q21" s="32" t="e">
        <f t="shared" si="11"/>
        <v>#VALUE!</v>
      </c>
      <c r="Y21" s="41"/>
      <c r="Z21" s="39"/>
      <c r="AA21" s="39"/>
    </row>
    <row r="22" spans="1:27" ht="20.149999999999999" customHeight="1" x14ac:dyDescent="0.25">
      <c r="M22" s="31" t="s">
        <v>61</v>
      </c>
      <c r="N22" s="32" t="e">
        <f t="shared" si="10"/>
        <v>#VALUE!</v>
      </c>
      <c r="O22" s="32" t="e">
        <f t="shared" si="11"/>
        <v>#VALUE!</v>
      </c>
      <c r="P22" s="32" t="e">
        <f t="shared" si="11"/>
        <v>#VALUE!</v>
      </c>
      <c r="Q22" s="32" t="e">
        <f t="shared" si="11"/>
        <v>#VALUE!</v>
      </c>
      <c r="Y22" s="41"/>
      <c r="Z22" s="39"/>
      <c r="AA22" s="39"/>
    </row>
    <row r="23" spans="1:27" ht="20.149999999999999" customHeight="1" x14ac:dyDescent="0.25">
      <c r="M23" s="31" t="s">
        <v>62</v>
      </c>
      <c r="N23" s="32" t="e">
        <f t="shared" si="10"/>
        <v>#VALUE!</v>
      </c>
      <c r="O23" s="32" t="e">
        <f t="shared" si="11"/>
        <v>#VALUE!</v>
      </c>
      <c r="P23" s="32" t="e">
        <f t="shared" si="11"/>
        <v>#VALUE!</v>
      </c>
      <c r="Q23" s="32" t="e">
        <f t="shared" si="11"/>
        <v>#VALUE!</v>
      </c>
      <c r="Y23" s="41"/>
      <c r="Z23" s="39"/>
      <c r="AA23" s="39"/>
    </row>
    <row r="24" spans="1:27" ht="20.149999999999999" customHeight="1" x14ac:dyDescent="0.25">
      <c r="M24" s="31" t="s">
        <v>63</v>
      </c>
      <c r="N24" s="32" t="e">
        <f t="shared" si="10"/>
        <v>#VALUE!</v>
      </c>
      <c r="O24" s="32" t="e">
        <f t="shared" si="11"/>
        <v>#VALUE!</v>
      </c>
      <c r="P24" s="32" t="e">
        <f t="shared" si="11"/>
        <v>#VALUE!</v>
      </c>
      <c r="Q24" s="32" t="e">
        <f t="shared" si="11"/>
        <v>#VALUE!</v>
      </c>
      <c r="Y24" s="41"/>
      <c r="Z24" s="39"/>
      <c r="AA24" s="39"/>
    </row>
    <row r="25" spans="1:27" ht="20.149999999999999" customHeight="1" x14ac:dyDescent="0.25">
      <c r="M25" s="31" t="s">
        <v>64</v>
      </c>
      <c r="N25" s="32" t="e">
        <f t="shared" si="10"/>
        <v>#VALUE!</v>
      </c>
      <c r="O25" s="32" t="e">
        <f t="shared" si="11"/>
        <v>#VALUE!</v>
      </c>
      <c r="P25" s="32" t="e">
        <f t="shared" si="11"/>
        <v>#VALUE!</v>
      </c>
      <c r="Q25" s="32" t="e">
        <f t="shared" si="11"/>
        <v>#VALUE!</v>
      </c>
      <c r="Y25" s="41"/>
      <c r="Z25" s="39"/>
      <c r="AA25" s="39"/>
    </row>
    <row r="26" spans="1:27" ht="20.149999999999999" customHeight="1" x14ac:dyDescent="0.25">
      <c r="J26" s="38"/>
      <c r="K26" s="101"/>
      <c r="L26" s="101"/>
      <c r="M26" s="31" t="s">
        <v>65</v>
      </c>
      <c r="N26" s="32" t="e">
        <f t="shared" si="10"/>
        <v>#VALUE!</v>
      </c>
      <c r="O26" s="32" t="e">
        <f t="shared" si="11"/>
        <v>#VALUE!</v>
      </c>
      <c r="P26" s="32" t="e">
        <f t="shared" si="11"/>
        <v>#VALUE!</v>
      </c>
      <c r="Q26" s="32" t="e">
        <f t="shared" si="11"/>
        <v>#VALUE!</v>
      </c>
      <c r="Y26" s="41"/>
      <c r="Z26" s="39"/>
      <c r="AA26" s="39"/>
    </row>
    <row r="27" spans="1:27" ht="20.149999999999999" customHeight="1" x14ac:dyDescent="0.25">
      <c r="A27" s="38"/>
      <c r="J27" s="38"/>
      <c r="K27" s="101"/>
      <c r="L27" s="101"/>
      <c r="M27" s="31" t="s">
        <v>66</v>
      </c>
      <c r="N27" s="32" t="e">
        <f t="shared" si="10"/>
        <v>#VALUE!</v>
      </c>
      <c r="O27" s="32" t="e">
        <f t="shared" si="11"/>
        <v>#VALUE!</v>
      </c>
      <c r="P27" s="32" t="e">
        <f t="shared" si="11"/>
        <v>#VALUE!</v>
      </c>
      <c r="Q27" s="32" t="e">
        <f t="shared" si="11"/>
        <v>#VALUE!</v>
      </c>
      <c r="Y27" s="41"/>
      <c r="Z27" s="39"/>
      <c r="AA27" s="39"/>
    </row>
    <row r="28" spans="1:27" ht="20.149999999999999" customHeight="1" x14ac:dyDescent="0.25">
      <c r="A28" s="38"/>
      <c r="J28" s="38"/>
      <c r="K28" s="101"/>
      <c r="L28" s="101"/>
      <c r="M28" s="31" t="s">
        <v>67</v>
      </c>
      <c r="N28" s="32" t="e">
        <f t="shared" si="10"/>
        <v>#VALUE!</v>
      </c>
      <c r="O28" s="32" t="e">
        <f t="shared" si="11"/>
        <v>#VALUE!</v>
      </c>
      <c r="P28" s="32" t="e">
        <f t="shared" si="11"/>
        <v>#VALUE!</v>
      </c>
      <c r="Q28" s="32" t="e">
        <f t="shared" si="11"/>
        <v>#VALUE!</v>
      </c>
      <c r="Y28" s="41"/>
      <c r="Z28" s="39"/>
      <c r="AA28" s="39"/>
    </row>
    <row r="29" spans="1:27" ht="20.149999999999999" customHeight="1" x14ac:dyDescent="0.25">
      <c r="A29" s="38"/>
      <c r="J29" s="38"/>
      <c r="K29" s="101"/>
      <c r="L29" s="101"/>
      <c r="M29" s="31" t="s">
        <v>69</v>
      </c>
      <c r="N29" s="32" t="e">
        <f t="shared" si="10"/>
        <v>#VALUE!</v>
      </c>
      <c r="O29" s="32" t="e">
        <f t="shared" si="11"/>
        <v>#VALUE!</v>
      </c>
      <c r="P29" s="32" t="e">
        <f t="shared" si="11"/>
        <v>#VALUE!</v>
      </c>
      <c r="Q29" s="32" t="e">
        <f t="shared" si="11"/>
        <v>#VALUE!</v>
      </c>
      <c r="Y29" s="41"/>
      <c r="Z29" s="39"/>
      <c r="AA29" s="39"/>
    </row>
    <row r="30" spans="1:27" ht="20.149999999999999" customHeight="1" x14ac:dyDescent="0.25">
      <c r="A30" s="38"/>
      <c r="M30" s="31" t="s">
        <v>70</v>
      </c>
      <c r="N30" s="32" t="e">
        <f t="shared" si="10"/>
        <v>#VALUE!</v>
      </c>
      <c r="O30" s="32" t="e">
        <f t="shared" si="11"/>
        <v>#VALUE!</v>
      </c>
      <c r="P30" s="32" t="e">
        <f t="shared" si="11"/>
        <v>#VALUE!</v>
      </c>
      <c r="Q30" s="32" t="e">
        <f t="shared" si="11"/>
        <v>#VALUE!</v>
      </c>
      <c r="Y30" s="41"/>
      <c r="Z30" s="39"/>
      <c r="AA30" s="39"/>
    </row>
    <row r="31" spans="1:27" ht="20.149999999999999" customHeight="1" x14ac:dyDescent="0.25">
      <c r="M31" s="31" t="s">
        <v>71</v>
      </c>
      <c r="N31" s="32" t="e">
        <f t="shared" si="10"/>
        <v>#VALUE!</v>
      </c>
      <c r="O31" s="32" t="e">
        <f t="shared" si="11"/>
        <v>#VALUE!</v>
      </c>
      <c r="P31" s="32" t="e">
        <f t="shared" si="11"/>
        <v>#VALUE!</v>
      </c>
      <c r="Q31" s="32" t="e">
        <f t="shared" si="11"/>
        <v>#VALUE!</v>
      </c>
      <c r="Y31" s="39"/>
      <c r="Z31" s="39"/>
      <c r="AA31" s="39"/>
    </row>
    <row r="32" spans="1:27" ht="20.149999999999999" customHeight="1" x14ac:dyDescent="0.25">
      <c r="M32" s="10"/>
      <c r="Q32" s="39"/>
      <c r="R32" s="39"/>
      <c r="S32" s="39"/>
      <c r="T32" s="39"/>
      <c r="U32" s="39"/>
      <c r="V32" s="39"/>
      <c r="W32" s="39"/>
      <c r="X32" s="39"/>
      <c r="Y32" s="39"/>
      <c r="Z32" s="39"/>
      <c r="AA32" s="39"/>
    </row>
    <row r="33" spans="13:28" ht="20.149999999999999" customHeight="1" x14ac:dyDescent="0.3">
      <c r="M33" s="39"/>
      <c r="N33" s="102"/>
      <c r="O33" s="103"/>
      <c r="P33" s="39"/>
      <c r="Q33" s="39"/>
      <c r="R33" s="39"/>
      <c r="S33" s="39"/>
      <c r="T33" s="39"/>
      <c r="U33" s="102"/>
      <c r="V33" s="103"/>
      <c r="W33" s="39"/>
      <c r="X33" s="39"/>
      <c r="Y33" s="39"/>
      <c r="Z33" s="39"/>
      <c r="AA33" s="39"/>
      <c r="AB33" s="39"/>
    </row>
    <row r="34" spans="13:28" ht="20.149999999999999" customHeight="1" x14ac:dyDescent="0.3">
      <c r="M34" s="104"/>
      <c r="N34" s="105"/>
      <c r="O34" s="105"/>
      <c r="P34" s="105"/>
      <c r="Q34" s="105"/>
      <c r="R34" s="105"/>
      <c r="S34" s="39"/>
      <c r="T34" s="104"/>
      <c r="U34" s="105"/>
      <c r="V34" s="105"/>
      <c r="W34" s="105"/>
      <c r="X34" s="105"/>
      <c r="Y34" s="105"/>
      <c r="Z34" s="39"/>
      <c r="AA34" s="39"/>
      <c r="AB34" s="39"/>
    </row>
    <row r="35" spans="13:28" ht="20.149999999999999" customHeight="1" x14ac:dyDescent="0.25">
      <c r="M35" s="40"/>
      <c r="N35" s="106"/>
      <c r="O35" s="106"/>
      <c r="P35" s="106"/>
      <c r="Q35" s="106"/>
      <c r="R35" s="106"/>
      <c r="S35" s="39"/>
      <c r="T35" s="40"/>
      <c r="U35" s="106"/>
      <c r="V35" s="106"/>
      <c r="W35" s="106"/>
      <c r="X35" s="106"/>
      <c r="Y35" s="106"/>
      <c r="Z35" s="39"/>
      <c r="AA35" s="39"/>
      <c r="AB35" s="39"/>
    </row>
    <row r="36" spans="13:28" ht="20.149999999999999" customHeight="1" x14ac:dyDescent="0.25">
      <c r="M36" s="40"/>
      <c r="N36" s="106"/>
      <c r="O36" s="106"/>
      <c r="P36" s="106"/>
      <c r="Q36" s="106"/>
      <c r="R36" s="106"/>
      <c r="S36" s="39"/>
      <c r="T36" s="40"/>
      <c r="U36" s="106"/>
      <c r="V36" s="106"/>
      <c r="W36" s="106"/>
      <c r="X36" s="106"/>
      <c r="Y36" s="106"/>
      <c r="Z36" s="39"/>
      <c r="AA36" s="39"/>
      <c r="AB36" s="39"/>
    </row>
    <row r="37" spans="13:28" ht="20.149999999999999" customHeight="1" x14ac:dyDescent="0.25">
      <c r="M37" s="40"/>
      <c r="N37" s="106"/>
      <c r="O37" s="106"/>
      <c r="P37" s="106"/>
      <c r="Q37" s="106"/>
      <c r="R37" s="106"/>
      <c r="S37" s="39"/>
      <c r="T37" s="40"/>
      <c r="U37" s="106"/>
      <c r="V37" s="106"/>
      <c r="W37" s="106"/>
      <c r="X37" s="106"/>
      <c r="Y37" s="106"/>
      <c r="Z37" s="39"/>
      <c r="AA37" s="39"/>
      <c r="AB37" s="39"/>
    </row>
    <row r="38" spans="13:28" ht="20.149999999999999" customHeight="1" x14ac:dyDescent="0.25">
      <c r="M38" s="40"/>
      <c r="N38" s="106"/>
      <c r="O38" s="106"/>
      <c r="P38" s="106"/>
      <c r="Q38" s="106"/>
      <c r="R38" s="106"/>
      <c r="S38" s="39"/>
      <c r="T38" s="40"/>
      <c r="U38" s="106"/>
      <c r="V38" s="106"/>
      <c r="W38" s="106"/>
      <c r="X38" s="106"/>
      <c r="Y38" s="106"/>
      <c r="Z38" s="39"/>
      <c r="AA38" s="39"/>
      <c r="AB38" s="39"/>
    </row>
    <row r="39" spans="13:28" ht="20.149999999999999" customHeight="1" x14ac:dyDescent="0.25">
      <c r="M39" s="40"/>
      <c r="N39" s="106"/>
      <c r="O39" s="106"/>
      <c r="P39" s="106"/>
      <c r="Q39" s="106"/>
      <c r="R39" s="106"/>
      <c r="S39" s="39"/>
      <c r="T39" s="40"/>
      <c r="U39" s="106"/>
      <c r="V39" s="106"/>
      <c r="W39" s="106"/>
      <c r="X39" s="106"/>
      <c r="Y39" s="106"/>
      <c r="Z39" s="39"/>
      <c r="AA39" s="39"/>
      <c r="AB39" s="39"/>
    </row>
    <row r="40" spans="13:28" ht="20.149999999999999" customHeight="1" x14ac:dyDescent="0.25">
      <c r="M40" s="40"/>
      <c r="N40" s="106"/>
      <c r="O40" s="106"/>
      <c r="P40" s="106"/>
      <c r="Q40" s="106"/>
      <c r="R40" s="106"/>
      <c r="S40" s="39"/>
      <c r="T40" s="40"/>
      <c r="U40" s="106"/>
      <c r="V40" s="106"/>
      <c r="W40" s="106"/>
      <c r="X40" s="106"/>
      <c r="Y40" s="106"/>
      <c r="Z40" s="39"/>
      <c r="AA40" s="39"/>
      <c r="AB40" s="39"/>
    </row>
    <row r="41" spans="13:28" ht="20.149999999999999" customHeight="1" x14ac:dyDescent="0.25">
      <c r="M41" s="40"/>
      <c r="N41" s="106"/>
      <c r="O41" s="106"/>
      <c r="P41" s="106"/>
      <c r="Q41" s="106"/>
      <c r="R41" s="106"/>
      <c r="S41" s="39"/>
      <c r="T41" s="40"/>
      <c r="U41" s="106"/>
      <c r="V41" s="106"/>
      <c r="W41" s="106"/>
      <c r="X41" s="106"/>
      <c r="Y41" s="106"/>
      <c r="Z41" s="39"/>
      <c r="AA41" s="39"/>
      <c r="AB41" s="39"/>
    </row>
    <row r="42" spans="13:28" ht="20.149999999999999" customHeight="1" x14ac:dyDescent="0.25">
      <c r="M42" s="40"/>
      <c r="N42" s="106"/>
      <c r="O42" s="106"/>
      <c r="P42" s="106"/>
      <c r="Q42" s="106"/>
      <c r="R42" s="106"/>
      <c r="S42" s="39"/>
      <c r="T42" s="40"/>
      <c r="U42" s="106"/>
      <c r="V42" s="106"/>
      <c r="W42" s="106"/>
      <c r="X42" s="106"/>
      <c r="Y42" s="106"/>
      <c r="Z42" s="39"/>
      <c r="AA42" s="39"/>
      <c r="AB42" s="39"/>
    </row>
    <row r="43" spans="13:28" ht="20.149999999999999" customHeight="1" x14ac:dyDescent="0.25">
      <c r="M43" s="40"/>
      <c r="N43" s="106"/>
      <c r="O43" s="106"/>
      <c r="P43" s="106"/>
      <c r="Q43" s="106"/>
      <c r="R43" s="106"/>
      <c r="S43" s="39"/>
      <c r="T43" s="40"/>
      <c r="U43" s="106"/>
      <c r="V43" s="106"/>
      <c r="W43" s="106"/>
      <c r="X43" s="106"/>
      <c r="Y43" s="106"/>
      <c r="Z43" s="39"/>
      <c r="AA43" s="39"/>
      <c r="AB43" s="39"/>
    </row>
    <row r="44" spans="13:28" ht="20.149999999999999" customHeight="1" x14ac:dyDescent="0.25">
      <c r="M44" s="40"/>
      <c r="N44" s="106"/>
      <c r="O44" s="106"/>
      <c r="P44" s="106"/>
      <c r="Q44" s="106"/>
      <c r="R44" s="106"/>
      <c r="S44" s="39"/>
      <c r="T44" s="40"/>
      <c r="U44" s="106"/>
      <c r="V44" s="106"/>
      <c r="W44" s="106"/>
      <c r="X44" s="106"/>
      <c r="Y44" s="106"/>
      <c r="Z44" s="39"/>
      <c r="AA44" s="39"/>
      <c r="AB44" s="39"/>
    </row>
    <row r="45" spans="13:28" ht="20.149999999999999" customHeight="1" x14ac:dyDescent="0.25">
      <c r="M45" s="40"/>
      <c r="N45" s="106"/>
      <c r="O45" s="106"/>
      <c r="P45" s="106"/>
      <c r="Q45" s="106"/>
      <c r="R45" s="106"/>
      <c r="S45" s="39"/>
      <c r="T45" s="40"/>
      <c r="U45" s="106"/>
      <c r="V45" s="106"/>
      <c r="W45" s="106"/>
      <c r="X45" s="106"/>
      <c r="Y45" s="106"/>
      <c r="Z45" s="39"/>
      <c r="AA45" s="39"/>
      <c r="AB45" s="39"/>
    </row>
    <row r="46" spans="13:28" ht="20.149999999999999" customHeight="1" x14ac:dyDescent="0.25">
      <c r="M46" s="39"/>
      <c r="N46" s="40"/>
      <c r="O46" s="106"/>
      <c r="P46" s="106"/>
      <c r="Q46" s="106"/>
      <c r="R46" s="106"/>
      <c r="S46" s="106"/>
      <c r="T46" s="39"/>
      <c r="U46" s="40"/>
      <c r="V46" s="106"/>
      <c r="W46" s="106"/>
      <c r="X46" s="106"/>
      <c r="Y46" s="106"/>
      <c r="Z46" s="106"/>
      <c r="AA46" s="39"/>
      <c r="AB46" s="39"/>
    </row>
    <row r="47" spans="13:28" ht="20.149999999999999" customHeight="1" x14ac:dyDescent="0.25">
      <c r="M47" s="39"/>
      <c r="N47" s="39"/>
      <c r="O47" s="39"/>
      <c r="P47" s="39"/>
      <c r="Q47" s="39"/>
      <c r="R47" s="39"/>
      <c r="S47" s="39"/>
      <c r="T47" s="39"/>
      <c r="U47" s="39"/>
      <c r="V47" s="39"/>
      <c r="W47" s="39"/>
      <c r="X47" s="39"/>
      <c r="Y47" s="39"/>
      <c r="Z47" s="39"/>
      <c r="AA47" s="39"/>
      <c r="AB47" s="39"/>
    </row>
    <row r="48" spans="13:28" ht="20.149999999999999" customHeight="1" x14ac:dyDescent="0.25">
      <c r="M48" s="39"/>
      <c r="N48" s="39"/>
      <c r="O48" s="39"/>
      <c r="P48" s="39"/>
      <c r="Q48" s="39"/>
      <c r="R48" s="39"/>
      <c r="S48" s="39"/>
      <c r="T48" s="39"/>
      <c r="U48" s="39"/>
      <c r="V48" s="39"/>
      <c r="W48" s="39"/>
      <c r="X48" s="39"/>
      <c r="Y48" s="39"/>
      <c r="Z48" s="39"/>
      <c r="AA48" s="39"/>
      <c r="AB48" s="39"/>
    </row>
    <row r="49" spans="13:28" ht="20.149999999999999" customHeight="1" x14ac:dyDescent="0.25">
      <c r="M49" s="39"/>
      <c r="N49" s="39"/>
      <c r="O49" s="39"/>
      <c r="P49" s="39"/>
      <c r="Q49" s="39"/>
      <c r="R49" s="39"/>
      <c r="S49" s="39"/>
      <c r="T49" s="39"/>
      <c r="U49" s="39"/>
      <c r="V49" s="39"/>
      <c r="W49" s="39"/>
      <c r="X49" s="39"/>
      <c r="Y49" s="39"/>
      <c r="Z49" s="39"/>
      <c r="AA49" s="39"/>
      <c r="AB49" s="39"/>
    </row>
    <row r="50" spans="13:28" ht="20.149999999999999" customHeight="1" x14ac:dyDescent="0.25">
      <c r="M50" s="39"/>
      <c r="N50" s="39"/>
      <c r="O50" s="39"/>
      <c r="P50" s="39"/>
      <c r="Q50" s="39"/>
      <c r="R50" s="39"/>
      <c r="S50" s="39"/>
      <c r="T50" s="39"/>
      <c r="U50" s="39"/>
      <c r="V50" s="39"/>
      <c r="W50" s="39"/>
      <c r="X50" s="39"/>
      <c r="Y50" s="39"/>
      <c r="Z50" s="39"/>
      <c r="AA50" s="39"/>
      <c r="AB50" s="39"/>
    </row>
    <row r="51" spans="13:28" ht="20.149999999999999" customHeight="1" x14ac:dyDescent="0.25">
      <c r="M51" s="39"/>
      <c r="N51" s="39"/>
      <c r="O51" s="39"/>
      <c r="P51" s="39"/>
      <c r="Q51" s="39"/>
      <c r="R51" s="39"/>
      <c r="S51" s="39"/>
      <c r="T51" s="39"/>
      <c r="U51" s="39"/>
      <c r="V51" s="39"/>
      <c r="W51" s="39"/>
      <c r="X51" s="39"/>
      <c r="Y51" s="39"/>
      <c r="Z51" s="39"/>
      <c r="AA51" s="39"/>
      <c r="AB51" s="39"/>
    </row>
    <row r="52" spans="13:28" ht="20.149999999999999" customHeight="1" x14ac:dyDescent="0.25">
      <c r="M52" s="39"/>
      <c r="N52" s="39"/>
      <c r="O52" s="39"/>
      <c r="P52" s="39"/>
      <c r="Q52" s="39"/>
      <c r="R52" s="39"/>
      <c r="S52" s="39"/>
      <c r="T52" s="39"/>
      <c r="U52" s="39"/>
      <c r="V52" s="39"/>
      <c r="W52" s="39"/>
      <c r="X52" s="39"/>
      <c r="Y52" s="39"/>
      <c r="Z52" s="39"/>
      <c r="AA52" s="39"/>
      <c r="AB52" s="39"/>
    </row>
    <row r="53" spans="13:28" ht="20.149999999999999" customHeight="1" x14ac:dyDescent="0.25">
      <c r="M53" s="39"/>
      <c r="N53" s="39"/>
      <c r="O53" s="39"/>
      <c r="P53" s="39"/>
      <c r="Q53" s="39"/>
      <c r="R53" s="39"/>
      <c r="S53" s="39"/>
      <c r="T53" s="39"/>
      <c r="U53" s="39"/>
      <c r="V53" s="39"/>
      <c r="W53" s="39"/>
      <c r="X53" s="39"/>
      <c r="Y53" s="39"/>
      <c r="Z53" s="39"/>
      <c r="AA53" s="39"/>
      <c r="AB53" s="39"/>
    </row>
    <row r="54" spans="13:28" ht="20.149999999999999" customHeight="1" x14ac:dyDescent="0.25">
      <c r="M54" s="39"/>
      <c r="N54" s="39"/>
      <c r="O54" s="39"/>
      <c r="P54" s="39"/>
      <c r="Q54" s="39"/>
      <c r="R54" s="39"/>
      <c r="S54" s="39"/>
      <c r="T54" s="39"/>
      <c r="U54" s="39"/>
      <c r="V54" s="39"/>
      <c r="W54" s="39"/>
      <c r="X54" s="39"/>
      <c r="Y54" s="39"/>
      <c r="Z54" s="39"/>
      <c r="AA54" s="39"/>
      <c r="AB54" s="39"/>
    </row>
    <row r="55" spans="13:28" ht="20.149999999999999" customHeight="1" x14ac:dyDescent="0.25">
      <c r="M55" s="39"/>
      <c r="N55" s="39"/>
      <c r="O55" s="39"/>
      <c r="P55" s="39"/>
      <c r="Q55" s="39"/>
      <c r="R55" s="39"/>
      <c r="S55" s="39"/>
      <c r="T55" s="39"/>
      <c r="U55" s="39"/>
      <c r="V55" s="39"/>
      <c r="W55" s="39"/>
      <c r="X55" s="39"/>
      <c r="Y55" s="39"/>
      <c r="Z55" s="39"/>
      <c r="AA55" s="39"/>
      <c r="AB55" s="39"/>
    </row>
    <row r="56" spans="13:28" ht="20.149999999999999" customHeight="1" x14ac:dyDescent="0.25">
      <c r="M56" s="39"/>
      <c r="N56" s="39"/>
      <c r="O56" s="39"/>
      <c r="P56" s="39"/>
      <c r="Q56" s="39"/>
      <c r="R56" s="39"/>
      <c r="S56" s="39"/>
      <c r="T56" s="39"/>
      <c r="U56" s="39"/>
      <c r="V56" s="39"/>
      <c r="W56" s="39"/>
      <c r="X56" s="39"/>
      <c r="Y56" s="39"/>
      <c r="Z56" s="39"/>
      <c r="AA56" s="39"/>
      <c r="AB56" s="39"/>
    </row>
    <row r="57" spans="13:28" ht="20.149999999999999" customHeight="1" x14ac:dyDescent="0.25">
      <c r="M57" s="39"/>
      <c r="N57" s="39"/>
      <c r="O57" s="39"/>
      <c r="P57" s="39"/>
      <c r="Q57" s="39"/>
      <c r="R57" s="39"/>
      <c r="S57" s="39"/>
      <c r="T57" s="39"/>
      <c r="U57" s="39"/>
      <c r="V57" s="39"/>
      <c r="W57" s="39"/>
      <c r="X57" s="39"/>
      <c r="Y57" s="39"/>
      <c r="Z57" s="39"/>
      <c r="AA57" s="39"/>
      <c r="AB57" s="39"/>
    </row>
    <row r="58" spans="13:28" ht="20.149999999999999" customHeight="1" x14ac:dyDescent="0.25">
      <c r="M58" s="39"/>
      <c r="N58" s="39"/>
      <c r="O58" s="39"/>
      <c r="P58" s="39"/>
      <c r="Q58" s="39"/>
      <c r="R58" s="39"/>
      <c r="S58" s="39"/>
      <c r="T58" s="39"/>
      <c r="U58" s="39"/>
      <c r="V58" s="39"/>
      <c r="W58" s="39"/>
      <c r="X58" s="39"/>
      <c r="Y58" s="39"/>
      <c r="Z58" s="39"/>
      <c r="AA58" s="39"/>
      <c r="AB58" s="39"/>
    </row>
    <row r="59" spans="13:28" ht="20.149999999999999" customHeight="1" x14ac:dyDescent="0.25">
      <c r="M59" s="39"/>
      <c r="N59" s="39"/>
      <c r="O59" s="39"/>
      <c r="P59" s="39"/>
      <c r="Q59" s="39"/>
      <c r="R59" s="39"/>
      <c r="S59" s="39"/>
      <c r="T59" s="39"/>
      <c r="U59" s="39"/>
      <c r="V59" s="39"/>
      <c r="W59" s="39"/>
      <c r="X59" s="39"/>
      <c r="Y59" s="39"/>
      <c r="Z59" s="39"/>
      <c r="AA59" s="39"/>
      <c r="AB59" s="39"/>
    </row>
    <row r="60" spans="13:28" ht="20.149999999999999" customHeight="1" x14ac:dyDescent="0.25">
      <c r="M60" s="39"/>
      <c r="N60" s="39"/>
      <c r="O60" s="39"/>
      <c r="P60" s="39"/>
      <c r="Q60" s="39"/>
      <c r="R60" s="39"/>
      <c r="S60" s="39"/>
      <c r="T60" s="39"/>
      <c r="U60" s="39"/>
      <c r="V60" s="39"/>
      <c r="W60" s="39"/>
      <c r="X60" s="39"/>
      <c r="Y60" s="39"/>
      <c r="Z60" s="39"/>
      <c r="AA60" s="39"/>
      <c r="AB60" s="39"/>
    </row>
    <row r="61" spans="13:28" ht="20.149999999999999" customHeight="1" x14ac:dyDescent="0.25">
      <c r="M61" s="39"/>
      <c r="N61" s="39"/>
      <c r="O61" s="39"/>
      <c r="P61" s="39"/>
      <c r="Q61" s="39"/>
      <c r="R61" s="39"/>
      <c r="S61" s="39"/>
      <c r="T61" s="39"/>
      <c r="U61" s="39"/>
      <c r="V61" s="39"/>
      <c r="W61" s="39"/>
      <c r="X61" s="39"/>
      <c r="Y61" s="39"/>
      <c r="Z61" s="39"/>
      <c r="AA61" s="39"/>
      <c r="AB61" s="39"/>
    </row>
    <row r="62" spans="13:28" ht="20.149999999999999" customHeight="1" x14ac:dyDescent="0.25">
      <c r="M62" s="39"/>
      <c r="N62" s="39"/>
      <c r="O62" s="39"/>
      <c r="P62" s="39"/>
      <c r="Q62" s="39"/>
      <c r="R62" s="39"/>
      <c r="S62" s="39"/>
      <c r="T62" s="39"/>
      <c r="U62" s="39"/>
      <c r="V62" s="39"/>
      <c r="W62" s="39"/>
      <c r="X62" s="39"/>
      <c r="Y62" s="39"/>
      <c r="Z62" s="39"/>
      <c r="AA62" s="39"/>
      <c r="AB62" s="39"/>
    </row>
    <row r="63" spans="13:28" ht="20.149999999999999" customHeight="1" x14ac:dyDescent="0.25">
      <c r="M63" s="39"/>
      <c r="N63" s="39"/>
      <c r="O63" s="39"/>
      <c r="P63" s="39"/>
      <c r="Q63" s="39"/>
      <c r="R63" s="39"/>
      <c r="S63" s="39"/>
      <c r="T63" s="39"/>
      <c r="U63" s="39"/>
      <c r="V63" s="39"/>
      <c r="W63" s="39"/>
      <c r="X63" s="39"/>
      <c r="Y63" s="39"/>
      <c r="Z63" s="39"/>
      <c r="AA63" s="39"/>
      <c r="AB63" s="39"/>
    </row>
    <row r="64" spans="13:28" ht="20.149999999999999" customHeight="1" x14ac:dyDescent="0.25">
      <c r="M64" s="39"/>
      <c r="N64" s="39"/>
      <c r="O64" s="39"/>
      <c r="P64" s="39"/>
      <c r="Q64" s="39"/>
      <c r="R64" s="39"/>
      <c r="S64" s="39"/>
      <c r="T64" s="39"/>
      <c r="U64" s="39"/>
      <c r="V64" s="39"/>
      <c r="W64" s="39"/>
      <c r="X64" s="39"/>
      <c r="Y64" s="39"/>
      <c r="Z64" s="39"/>
      <c r="AA64" s="39"/>
      <c r="AB64" s="39"/>
    </row>
    <row r="65" spans="13:28" ht="20.149999999999999" customHeight="1" x14ac:dyDescent="0.25">
      <c r="M65" s="39"/>
      <c r="N65" s="39"/>
      <c r="O65" s="39"/>
      <c r="P65" s="39"/>
      <c r="Q65" s="39"/>
      <c r="R65" s="39"/>
      <c r="S65" s="39"/>
      <c r="T65" s="39"/>
      <c r="U65" s="39"/>
      <c r="V65" s="39"/>
      <c r="W65" s="39"/>
      <c r="X65" s="39"/>
      <c r="Y65" s="39"/>
      <c r="Z65" s="39"/>
      <c r="AA65" s="39"/>
      <c r="AB65" s="39"/>
    </row>
    <row r="66" spans="13:28" ht="20.149999999999999" customHeight="1" x14ac:dyDescent="0.25">
      <c r="M66" s="39"/>
      <c r="N66" s="39"/>
      <c r="O66" s="39"/>
      <c r="P66" s="39"/>
      <c r="Q66" s="39"/>
      <c r="R66" s="39"/>
      <c r="S66" s="39"/>
      <c r="T66" s="39"/>
      <c r="U66" s="39"/>
      <c r="V66" s="39"/>
      <c r="W66" s="39"/>
      <c r="X66" s="39"/>
      <c r="Y66" s="39"/>
      <c r="Z66" s="39"/>
      <c r="AA66" s="39"/>
      <c r="AB66" s="39"/>
    </row>
    <row r="67" spans="13:28" ht="20.149999999999999" customHeight="1" x14ac:dyDescent="0.25">
      <c r="M67" s="39"/>
      <c r="N67" s="39"/>
      <c r="O67" s="39"/>
      <c r="P67" s="39"/>
      <c r="Q67" s="39"/>
      <c r="R67" s="39"/>
      <c r="S67" s="39"/>
      <c r="T67" s="39"/>
      <c r="U67" s="39"/>
      <c r="V67" s="39"/>
      <c r="W67" s="39"/>
      <c r="X67" s="39"/>
      <c r="Y67" s="39"/>
      <c r="Z67" s="39"/>
      <c r="AA67" s="39"/>
      <c r="AB67" s="39"/>
    </row>
    <row r="68" spans="13:28" ht="20.149999999999999" customHeight="1" x14ac:dyDescent="0.25">
      <c r="M68" s="39"/>
      <c r="N68" s="39"/>
      <c r="O68" s="39"/>
      <c r="P68" s="39"/>
      <c r="Q68" s="39"/>
      <c r="R68" s="39"/>
      <c r="S68" s="39"/>
      <c r="T68" s="39"/>
      <c r="U68" s="39"/>
      <c r="V68" s="39"/>
      <c r="W68" s="39"/>
      <c r="X68" s="39"/>
      <c r="Y68" s="39"/>
      <c r="Z68" s="39"/>
      <c r="AA68" s="39"/>
      <c r="AB68" s="39"/>
    </row>
    <row r="69" spans="13:28" ht="20.149999999999999" customHeight="1" x14ac:dyDescent="0.25">
      <c r="M69" s="39"/>
      <c r="N69" s="39"/>
      <c r="O69" s="39"/>
      <c r="P69" s="39"/>
      <c r="Q69" s="39"/>
      <c r="R69" s="39"/>
      <c r="S69" s="39"/>
      <c r="T69" s="39"/>
      <c r="U69" s="39"/>
      <c r="V69" s="39"/>
      <c r="W69" s="39"/>
      <c r="X69" s="39"/>
      <c r="Y69" s="39"/>
      <c r="Z69" s="39"/>
      <c r="AA69" s="39"/>
      <c r="AB69" s="39"/>
    </row>
    <row r="70" spans="13:28" ht="20.149999999999999" customHeight="1" x14ac:dyDescent="0.25">
      <c r="M70" s="39"/>
      <c r="N70" s="39"/>
      <c r="O70" s="39"/>
      <c r="P70" s="39"/>
      <c r="Q70" s="39"/>
      <c r="R70" s="39"/>
      <c r="S70" s="39"/>
      <c r="T70" s="39"/>
      <c r="U70" s="39"/>
      <c r="V70" s="39"/>
      <c r="W70" s="39"/>
      <c r="X70" s="39"/>
      <c r="Y70" s="39"/>
      <c r="Z70" s="39"/>
      <c r="AA70" s="39"/>
      <c r="AB70" s="39"/>
    </row>
    <row r="71" spans="13:28" ht="20.149999999999999" customHeight="1" x14ac:dyDescent="0.25">
      <c r="M71" s="39"/>
      <c r="N71" s="39"/>
      <c r="O71" s="39"/>
      <c r="P71" s="39"/>
      <c r="Q71" s="39"/>
      <c r="R71" s="39"/>
      <c r="S71" s="39"/>
      <c r="T71" s="39"/>
      <c r="U71" s="39"/>
      <c r="V71" s="39"/>
      <c r="W71" s="39"/>
      <c r="X71" s="39"/>
      <c r="Y71" s="39"/>
      <c r="Z71" s="39"/>
      <c r="AA71" s="39"/>
      <c r="AB71" s="39"/>
    </row>
    <row r="72" spans="13:28" ht="20.149999999999999" customHeight="1" x14ac:dyDescent="0.25">
      <c r="M72" s="39"/>
      <c r="N72" s="39"/>
      <c r="O72" s="39"/>
      <c r="P72" s="39"/>
      <c r="Q72" s="39"/>
      <c r="R72" s="39"/>
      <c r="S72" s="39"/>
      <c r="T72" s="39"/>
      <c r="U72" s="39"/>
      <c r="V72" s="39"/>
      <c r="W72" s="39"/>
      <c r="X72" s="39"/>
      <c r="Y72" s="39"/>
      <c r="Z72" s="39"/>
      <c r="AA72" s="39"/>
      <c r="AB72" s="39"/>
    </row>
    <row r="73" spans="13:28" ht="20.149999999999999" customHeight="1" x14ac:dyDescent="0.25">
      <c r="M73" s="39"/>
      <c r="N73" s="39"/>
      <c r="O73" s="39"/>
      <c r="P73" s="39"/>
      <c r="Q73" s="39"/>
      <c r="R73" s="39"/>
      <c r="S73" s="39"/>
      <c r="T73" s="39"/>
      <c r="U73" s="39"/>
      <c r="V73" s="39"/>
      <c r="W73" s="39"/>
      <c r="X73" s="39"/>
      <c r="Y73" s="39"/>
      <c r="Z73" s="39"/>
      <c r="AA73" s="39"/>
      <c r="AB73" s="39"/>
    </row>
    <row r="74" spans="13:28" ht="20.149999999999999" customHeight="1" x14ac:dyDescent="0.25"/>
    <row r="75" spans="13:28" ht="20.149999999999999" customHeight="1" x14ac:dyDescent="0.25"/>
    <row r="76" spans="13:28" ht="20.149999999999999" customHeight="1" x14ac:dyDescent="0.25"/>
    <row r="77" spans="13:28" ht="20.149999999999999" customHeight="1" x14ac:dyDescent="0.25"/>
    <row r="78" spans="13:28" ht="20.149999999999999" customHeight="1" x14ac:dyDescent="0.25"/>
    <row r="79" spans="13:28" ht="20.149999999999999" customHeight="1" x14ac:dyDescent="0.25"/>
    <row r="80" spans="13:28" ht="20.149999999999999" customHeight="1" x14ac:dyDescent="0.25"/>
    <row r="81" ht="20.149999999999999" customHeight="1" x14ac:dyDescent="0.25"/>
    <row r="82" ht="20.149999999999999" customHeight="1" x14ac:dyDescent="0.25"/>
    <row r="83" ht="20.149999999999999" customHeight="1" x14ac:dyDescent="0.25"/>
    <row r="84" ht="20.149999999999999" customHeight="1" x14ac:dyDescent="0.25"/>
    <row r="85" ht="20.149999999999999" customHeight="1" x14ac:dyDescent="0.25"/>
    <row r="86" ht="20.149999999999999" customHeight="1" x14ac:dyDescent="0.25"/>
    <row r="87" ht="20.149999999999999" customHeight="1" x14ac:dyDescent="0.25"/>
    <row r="88" ht="20.149999999999999" customHeight="1" x14ac:dyDescent="0.25"/>
    <row r="89" ht="20.149999999999999" customHeight="1" x14ac:dyDescent="0.25"/>
    <row r="90" ht="20.149999999999999" customHeight="1" x14ac:dyDescent="0.25"/>
    <row r="91" ht="20.149999999999999" customHeight="1" x14ac:dyDescent="0.25"/>
    <row r="92" ht="20.149999999999999" customHeight="1" x14ac:dyDescent="0.25"/>
    <row r="93" ht="20.149999999999999" customHeight="1" x14ac:dyDescent="0.25"/>
    <row r="94" ht="20.149999999999999" customHeight="1" x14ac:dyDescent="0.25"/>
    <row r="95" ht="20.149999999999999" customHeight="1" x14ac:dyDescent="0.25"/>
    <row r="96" ht="20.149999999999999" customHeight="1" x14ac:dyDescent="0.25"/>
    <row r="97" ht="20.149999999999999" customHeight="1" x14ac:dyDescent="0.25"/>
    <row r="98" ht="20.149999999999999" customHeight="1" x14ac:dyDescent="0.25"/>
    <row r="99" ht="20.149999999999999" customHeight="1" x14ac:dyDescent="0.25"/>
    <row r="100" ht="20.149999999999999" customHeight="1" x14ac:dyDescent="0.25"/>
    <row r="101" ht="20.149999999999999" customHeight="1" x14ac:dyDescent="0.25"/>
  </sheetData>
  <sheetProtection algorithmName="SHA-512" hashValue="eVGS5uyct5QcsWuAqdmLiF1812qW6aoz2XUM8ozO6LY/eloMY6u0jngUHVT6PdynmusKkxAfBkm22eVwLNXmqg==" saltValue="ZHLRZs93U/Atj2FnCccF9w==" spinCount="100000" sheet="1" objects="1" scenarios="1" selectLockedCells="1"/>
  <mergeCells count="21">
    <mergeCell ref="H9:I9"/>
    <mergeCell ref="B3:C3"/>
    <mergeCell ref="B4:C4"/>
    <mergeCell ref="B5:C5"/>
    <mergeCell ref="D5:E5"/>
    <mergeCell ref="B6:C6"/>
    <mergeCell ref="D6:E6"/>
    <mergeCell ref="B7:C7"/>
    <mergeCell ref="D7:E7"/>
    <mergeCell ref="B9:C9"/>
    <mergeCell ref="D9:E9"/>
    <mergeCell ref="F9:G9"/>
    <mergeCell ref="H13:H14"/>
    <mergeCell ref="I13:I14"/>
    <mergeCell ref="J13:J14"/>
    <mergeCell ref="B13:B14"/>
    <mergeCell ref="C13:C14"/>
    <mergeCell ref="D13:D14"/>
    <mergeCell ref="E13:E14"/>
    <mergeCell ref="F13:F14"/>
    <mergeCell ref="G13:G14"/>
  </mergeCells>
  <conditionalFormatting sqref="H11">
    <cfRule type="containsText" dxfId="84" priority="34" operator="containsText" text="Risikoermittlung notwendig">
      <formula>NOT(ISERROR(SEARCH("Risikoermittlung notwendig",H11)))</formula>
    </cfRule>
  </conditionalFormatting>
  <conditionalFormatting sqref="H11">
    <cfRule type="containsText" dxfId="83" priority="32" operator="containsText" text="untersteht mit diesen Szenarien der StFV nicht">
      <formula>NOT(ISERROR(SEARCH("untersteht mit diesen Szenarien der StFV nicht",H11)))</formula>
    </cfRule>
  </conditionalFormatting>
  <conditionalFormatting sqref="H11">
    <cfRule type="containsText" dxfId="82" priority="29" operator="containsText" text="kein HAS">
      <formula>NOT(ISERROR(SEARCH("kein HAS",H11)))</formula>
    </cfRule>
  </conditionalFormatting>
  <conditionalFormatting sqref="B11:C11">
    <cfRule type="containsText" dxfId="81" priority="23" operator="containsText" text="kein">
      <formula>NOT(ISERROR(SEARCH("kein",B11)))</formula>
    </cfRule>
    <cfRule type="containsText" dxfId="80" priority="24" operator="containsText" text="HAS">
      <formula>NOT(ISERROR(SEARCH("HAS",B11)))</formula>
    </cfRule>
    <cfRule type="containsText" dxfId="79" priority="28" operator="containsText" text="kein">
      <formula>NOT(ISERROR(SEARCH("kein",B11)))</formula>
    </cfRule>
  </conditionalFormatting>
  <conditionalFormatting sqref="H11:I11">
    <cfRule type="containsText" dxfId="78" priority="21" operator="containsText" text="keine">
      <formula>NOT(ISERROR(SEARCH("keine",H11)))</formula>
    </cfRule>
    <cfRule type="containsText" dxfId="77" priority="26" operator="containsText" text="Eingaben">
      <formula>NOT(ISERROR(SEARCH("Eingaben",H11)))</formula>
    </cfRule>
    <cfRule type="containsText" dxfId="76" priority="27" operator="containsText" text="Mengenschwelle">
      <formula>NOT(ISERROR(SEARCH("Mengenschwelle",H11)))</formula>
    </cfRule>
  </conditionalFormatting>
  <conditionalFormatting sqref="E4 F9 E8">
    <cfRule type="containsText" dxfId="75" priority="20" operator="containsText" text="falsch">
      <formula>NOT(ISERROR(SEARCH("falsch",E4)))</formula>
    </cfRule>
    <cfRule type="containsText" dxfId="74" priority="25" operator="containsText" text="Mit">
      <formula>NOT(ISERROR(SEARCH("Mit",E4)))</formula>
    </cfRule>
  </conditionalFormatting>
  <conditionalFormatting sqref="D3 D8">
    <cfRule type="containsText" dxfId="73" priority="22" operator="containsText" text="nur">
      <formula>NOT(ISERROR(SEARCH("nur",D3)))</formula>
    </cfRule>
  </conditionalFormatting>
  <conditionalFormatting sqref="E4:G4 G3 H9 G5:G6 F9 E8:F8 F6">
    <cfRule type="containsText" dxfId="72" priority="19" operator="containsText" text="Ø">
      <formula>NOT(ISERROR(SEARCH("Ø",E3)))</formula>
    </cfRule>
  </conditionalFormatting>
  <conditionalFormatting sqref="H10">
    <cfRule type="containsText" dxfId="71" priority="18" operator="containsText" text="Risikoermittlung notwendig">
      <formula>NOT(ISERROR(SEARCH("Risikoermittlung notwendig",H10)))</formula>
    </cfRule>
  </conditionalFormatting>
  <conditionalFormatting sqref="H10">
    <cfRule type="containsText" dxfId="70" priority="17" operator="containsText" text="untersteht mit diesen Szenarien der StFV nicht">
      <formula>NOT(ISERROR(SEARCH("untersteht mit diesen Szenarien der StFV nicht",H10)))</formula>
    </cfRule>
  </conditionalFormatting>
  <conditionalFormatting sqref="H10">
    <cfRule type="containsText" dxfId="69" priority="16" operator="containsText" text="kein HAS">
      <formula>NOT(ISERROR(SEARCH("kein HAS",H10)))</formula>
    </cfRule>
  </conditionalFormatting>
  <conditionalFormatting sqref="B10:C10">
    <cfRule type="containsText" dxfId="68" priority="11" operator="containsText" text="kein">
      <formula>NOT(ISERROR(SEARCH("kein",B10)))</formula>
    </cfRule>
    <cfRule type="containsText" dxfId="67" priority="12" operator="containsText" text="HAS">
      <formula>NOT(ISERROR(SEARCH("HAS",B10)))</formula>
    </cfRule>
    <cfRule type="containsText" dxfId="66" priority="15" operator="containsText" text="kein">
      <formula>NOT(ISERROR(SEARCH("kein",B10)))</formula>
    </cfRule>
  </conditionalFormatting>
  <conditionalFormatting sqref="H10:I10">
    <cfRule type="containsText" dxfId="65" priority="10" operator="containsText" text="keine">
      <formula>NOT(ISERROR(SEARCH("keine",H10)))</formula>
    </cfRule>
    <cfRule type="containsText" dxfId="64" priority="13" operator="containsText" text="Eingaben">
      <formula>NOT(ISERROR(SEARCH("Eingaben",H10)))</formula>
    </cfRule>
    <cfRule type="containsText" dxfId="63" priority="14" operator="containsText" text="Mengenschwelle">
      <formula>NOT(ISERROR(SEARCH("Mengenschwelle",H10)))</formula>
    </cfRule>
  </conditionalFormatting>
  <conditionalFormatting sqref="C12">
    <cfRule type="containsText" dxfId="62" priority="1" operator="containsText" text="fehlerhafte Eingabe">
      <formula>NOT(ISERROR(SEARCH("fehlerhafte Eingabe",C12)))</formula>
    </cfRule>
    <cfRule type="containsText" dxfId="61" priority="2" operator="containsText" text="unvollständige Eingabe">
      <formula>NOT(ISERROR(SEARCH("unvollständige Eingabe",C12)))</formula>
    </cfRule>
    <cfRule type="containsText" dxfId="60" priority="3" operator="containsText" text="nicht">
      <formula>NOT(ISERROR(SEARCH("nicht",C12)))</formula>
    </cfRule>
  </conditionalFormatting>
  <pageMargins left="0.7" right="0.7" top="0.78740157499999996" bottom="0.78740157499999996" header="0.3" footer="0.3"/>
  <pageSetup paperSize="9" orientation="landscape" horizontalDpi="300" r:id="rId1"/>
  <headerFooter>
    <oddHeader xml:space="preserve">&amp;L&amp;8&amp;O&amp;G
</oddHead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21804D64-CB50-4C79-A496-AB83917BFDFB}">
          <x14:formula1>
            <xm:f>Definitionen!$A$38:$A$45</xm:f>
          </x14:formula1>
          <xm:sqref>L15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11329-6156-4A19-ADAE-4EE150756AE2}">
  <sheetPr codeName="Tabelle12">
    <tabColor theme="5" tint="0.39997558519241921"/>
  </sheetPr>
  <dimension ref="A1:AC101"/>
  <sheetViews>
    <sheetView showGridLines="0" zoomScale="70" zoomScaleNormal="70" workbookViewId="0">
      <selection activeCell="J26" sqref="J26"/>
    </sheetView>
  </sheetViews>
  <sheetFormatPr baseColWidth="10" defaultColWidth="11" defaultRowHeight="11.5" x14ac:dyDescent="0.25"/>
  <cols>
    <col min="1" max="1" width="1.58203125" style="10" customWidth="1"/>
    <col min="2" max="2" width="11.58203125" style="10" customWidth="1"/>
    <col min="3" max="3" width="15.58203125" style="10" customWidth="1"/>
    <col min="4" max="10" width="12.08203125" style="10" customWidth="1"/>
    <col min="11" max="11" width="1.58203125" style="39" customWidth="1"/>
    <col min="12" max="12" width="1.58203125" style="39" hidden="1" customWidth="1"/>
    <col min="13" max="13" width="14.08203125" style="16" hidden="1" customWidth="1"/>
    <col min="14" max="14" width="11" style="10" hidden="1" customWidth="1"/>
    <col min="15" max="15" width="11.33203125" style="10" hidden="1" customWidth="1"/>
    <col min="16" max="16" width="14.33203125" style="10" hidden="1" customWidth="1"/>
    <col min="17" max="18" width="11.33203125" style="10" hidden="1" customWidth="1"/>
    <col min="19" max="29" width="11" style="10" hidden="1" customWidth="1"/>
    <col min="30" max="30" width="0" style="10" hidden="1" customWidth="1"/>
    <col min="31" max="16384" width="11" style="10"/>
  </cols>
  <sheetData>
    <row r="1" spans="1:29" ht="20.149999999999999" customHeight="1" x14ac:dyDescent="0.35">
      <c r="A1" s="65"/>
      <c r="B1" s="83" t="s">
        <v>224</v>
      </c>
      <c r="C1" s="84"/>
      <c r="D1" s="84"/>
      <c r="E1" s="84"/>
      <c r="F1" s="84"/>
      <c r="G1" s="84"/>
      <c r="H1" s="85"/>
      <c r="I1" s="84"/>
      <c r="J1" s="85"/>
      <c r="K1" s="97"/>
      <c r="L1" s="97"/>
      <c r="M1" s="10"/>
      <c r="N1" s="17" t="s">
        <v>21</v>
      </c>
      <c r="O1" s="18"/>
      <c r="R1" s="19" t="s">
        <v>20</v>
      </c>
      <c r="S1" s="20" t="s">
        <v>30</v>
      </c>
      <c r="T1" s="21"/>
      <c r="U1" s="15" t="s">
        <v>37</v>
      </c>
      <c r="V1" s="22"/>
      <c r="W1" s="22"/>
      <c r="X1" s="22"/>
      <c r="Y1" s="22"/>
      <c r="Z1" s="22"/>
      <c r="AA1" s="22"/>
      <c r="AB1" s="22"/>
      <c r="AC1" s="23"/>
    </row>
    <row r="2" spans="1:29" ht="20.149999999999999" customHeight="1" x14ac:dyDescent="0.3">
      <c r="A2" s="65"/>
      <c r="B2" s="79"/>
      <c r="C2" s="82"/>
      <c r="D2" s="80"/>
      <c r="E2" s="82"/>
      <c r="F2" s="82"/>
      <c r="G2" s="82"/>
      <c r="H2" s="81"/>
      <c r="K2" s="97"/>
      <c r="L2" s="97"/>
      <c r="M2" s="25" t="s">
        <v>22</v>
      </c>
      <c r="N2" s="26" t="s">
        <v>23</v>
      </c>
      <c r="O2" s="26" t="s">
        <v>24</v>
      </c>
      <c r="P2" s="26" t="s">
        <v>25</v>
      </c>
      <c r="Q2" s="27" t="s">
        <v>26</v>
      </c>
      <c r="R2" s="28" t="s">
        <v>45</v>
      </c>
      <c r="S2" s="28" t="s">
        <v>46</v>
      </c>
      <c r="T2" s="28" t="s">
        <v>47</v>
      </c>
      <c r="U2" s="29" t="s">
        <v>48</v>
      </c>
      <c r="V2" s="29" t="s">
        <v>49</v>
      </c>
      <c r="W2" s="29" t="s">
        <v>50</v>
      </c>
      <c r="X2" s="29" t="s">
        <v>51</v>
      </c>
      <c r="Y2" s="29" t="s">
        <v>52</v>
      </c>
      <c r="Z2" s="29" t="s">
        <v>53</v>
      </c>
      <c r="AA2" s="29" t="s">
        <v>54</v>
      </c>
      <c r="AB2" s="29" t="s">
        <v>55</v>
      </c>
      <c r="AC2" s="30" t="s">
        <v>56</v>
      </c>
    </row>
    <row r="3" spans="1:29" ht="20.149999999999999" customHeight="1" x14ac:dyDescent="0.3">
      <c r="A3" s="66"/>
      <c r="B3" s="253" t="s">
        <v>128</v>
      </c>
      <c r="C3" s="253"/>
      <c r="D3" s="111" t="str">
        <f>IF(ISBLANK(Übersicht!B18),"",Übersicht!B18)</f>
        <v/>
      </c>
      <c r="E3" s="108"/>
      <c r="F3" s="82"/>
      <c r="K3" s="98"/>
      <c r="L3" s="98"/>
      <c r="M3" s="31" t="s">
        <v>57</v>
      </c>
      <c r="N3" s="32" t="e">
        <f>S3*POWER(LN($D$4),2)+T3*LN($D$4)+R3</f>
        <v>#VALUE!</v>
      </c>
      <c r="O3" s="33" t="e">
        <f>V3*POWER(LN($D$4),2)+W3*LN($D$4)+U3</f>
        <v>#VALUE!</v>
      </c>
      <c r="P3" s="33" t="e">
        <f>Y3*POWER(LN($D$4),2)+Z3*LN($D$4)+X3</f>
        <v>#VALUE!</v>
      </c>
      <c r="Q3" s="34" t="e">
        <f>AB3*POWER(LN($D$4),2)+AC3*LN($D$4)+AA3</f>
        <v>#VALUE!</v>
      </c>
      <c r="R3" s="35">
        <f>'EXP01'!R3</f>
        <v>93.092623071601921</v>
      </c>
      <c r="S3" s="35">
        <f>'EXP01'!S3</f>
        <v>3.3178046339530836</v>
      </c>
      <c r="T3" s="35">
        <f>'EXP01'!T3</f>
        <v>-22.985471120161503</v>
      </c>
      <c r="U3" s="35">
        <f>'EXP01'!U3</f>
        <v>200.43800619874659</v>
      </c>
      <c r="V3" s="35">
        <f>'EXP01'!V3</f>
        <v>5.1258208404392382</v>
      </c>
      <c r="W3" s="35">
        <f>'EXP01'!W3</f>
        <v>-45.407360250581817</v>
      </c>
      <c r="X3" s="35">
        <f>'EXP01'!X3</f>
        <v>205.32570449326826</v>
      </c>
      <c r="Y3" s="35">
        <f>'EXP01'!Y3</f>
        <v>5.458803410422286</v>
      </c>
      <c r="Z3" s="35">
        <f>'EXP01'!Z3</f>
        <v>-39.102801900059738</v>
      </c>
      <c r="AA3" s="35">
        <f>'EXP01'!AA3</f>
        <v>386.22752410859965</v>
      </c>
      <c r="AB3" s="35">
        <f>'EXP01'!AB3</f>
        <v>8.1664767385484698</v>
      </c>
      <c r="AC3" s="35">
        <f>'EXP01'!AC3</f>
        <v>-71.317356579469404</v>
      </c>
    </row>
    <row r="4" spans="1:29" ht="20.149999999999999" customHeight="1" x14ac:dyDescent="0.3">
      <c r="A4" s="66"/>
      <c r="B4" s="253" t="s">
        <v>129</v>
      </c>
      <c r="C4" s="253"/>
      <c r="D4" s="110" t="str">
        <f>IFERROR(MAX(VLOOKUP($D$3,Übersicht!$B$12:$K$19,2),500),"")</f>
        <v/>
      </c>
      <c r="E4" s="109" t="s">
        <v>130</v>
      </c>
      <c r="F4" s="68"/>
      <c r="G4" s="68"/>
      <c r="H4" s="66"/>
      <c r="K4" s="98"/>
      <c r="L4" s="98"/>
      <c r="M4" s="31" t="s">
        <v>59</v>
      </c>
      <c r="N4" s="32" t="e">
        <f t="shared" ref="N4:N6" si="0">S4*POWER(LN($D$4),2)+T4*LN($D$4)+R4</f>
        <v>#VALUE!</v>
      </c>
      <c r="O4" s="33" t="e">
        <f t="shared" ref="O4:O6" si="1">V4*POWER(LN($D$4),2)+W4*LN($D$4)+U4</f>
        <v>#VALUE!</v>
      </c>
      <c r="P4" s="33" t="e">
        <f t="shared" ref="P4:P6" si="2">Y4*POWER(LN($D$4),2)+Z4*LN($D$4)+X4</f>
        <v>#VALUE!</v>
      </c>
      <c r="Q4" s="34" t="e">
        <f t="shared" ref="Q4:Q6" si="3">AB4*POWER(LN($D$4),2)+AC4*LN($D$4)+AA4</f>
        <v>#VALUE!</v>
      </c>
      <c r="R4" s="35">
        <f>'EXP01'!R4</f>
        <v>90.974564764608729</v>
      </c>
      <c r="S4" s="35">
        <f>'EXP01'!S4</f>
        <v>2.9130641412008949</v>
      </c>
      <c r="T4" s="35">
        <f>'EXP01'!T4</f>
        <v>-25.967335887389034</v>
      </c>
      <c r="U4" s="35">
        <f>'EXP01'!U4</f>
        <v>261.44678796317339</v>
      </c>
      <c r="V4" s="35">
        <f>'EXP01'!V4</f>
        <v>5.5497882125883731</v>
      </c>
      <c r="W4" s="35">
        <f>'EXP01'!W4</f>
        <v>-65.467922637646453</v>
      </c>
      <c r="X4" s="35">
        <f>'EXP01'!X4</f>
        <v>442.70282371959411</v>
      </c>
      <c r="Y4" s="35">
        <f>'EXP01'!Y4</f>
        <v>8.4141942134180603</v>
      </c>
      <c r="Z4" s="35">
        <f>'EXP01'!Z4</f>
        <v>-105.45560206368739</v>
      </c>
      <c r="AA4" s="35">
        <f>'EXP01'!AA4</f>
        <v>681.05169018891206</v>
      </c>
      <c r="AB4" s="35">
        <f>'EXP01'!AB4</f>
        <v>12.258812918967873</v>
      </c>
      <c r="AC4" s="35">
        <f>'EXP01'!AC4</f>
        <v>-158.39814806837435</v>
      </c>
    </row>
    <row r="5" spans="1:29" ht="20.149999999999999" customHeight="1" x14ac:dyDescent="0.3">
      <c r="A5" s="66"/>
      <c r="B5" s="253" t="s">
        <v>137</v>
      </c>
      <c r="C5" s="253"/>
      <c r="D5" s="254" t="str">
        <f>IFERROR(VLOOKUP(D3,Übersicht!$B$12:$K$19,8),"")</f>
        <v/>
      </c>
      <c r="E5" s="255"/>
      <c r="F5" s="87"/>
      <c r="G5" s="68"/>
      <c r="H5" s="66"/>
      <c r="K5" s="98"/>
      <c r="L5" s="98"/>
      <c r="M5" s="31" t="s">
        <v>61</v>
      </c>
      <c r="N5" s="32" t="e">
        <f t="shared" si="0"/>
        <v>#VALUE!</v>
      </c>
      <c r="O5" s="33" t="e">
        <f t="shared" si="1"/>
        <v>#VALUE!</v>
      </c>
      <c r="P5" s="33" t="e">
        <f t="shared" si="2"/>
        <v>#VALUE!</v>
      </c>
      <c r="Q5" s="34" t="e">
        <f t="shared" si="3"/>
        <v>#VALUE!</v>
      </c>
      <c r="R5" s="35">
        <f>'EXP01'!R5</f>
        <v>53.274375558798241</v>
      </c>
      <c r="S5" s="35">
        <f>'EXP01'!S5</f>
        <v>1.4294790483646878</v>
      </c>
      <c r="T5" s="35">
        <f>'EXP01'!T5</f>
        <v>-15.566588460846209</v>
      </c>
      <c r="U5" s="35">
        <f>'EXP01'!U5</f>
        <v>74.628728192270202</v>
      </c>
      <c r="V5" s="35">
        <f>'EXP01'!V5</f>
        <v>2.0015850751550515</v>
      </c>
      <c r="W5" s="35">
        <f>'EXP01'!W5</f>
        <v>-21.80071236841491</v>
      </c>
      <c r="X5" s="35">
        <f>'EXP01'!X5</f>
        <v>104.40778293687295</v>
      </c>
      <c r="Y5" s="35">
        <f>'EXP01'!Y5</f>
        <v>2.8010505103724763</v>
      </c>
      <c r="Z5" s="35">
        <f>'EXP01'!Z5</f>
        <v>-30.502369533406675</v>
      </c>
      <c r="AA5" s="35">
        <f>'EXP01'!AA5</f>
        <v>137.46029735705258</v>
      </c>
      <c r="AB5" s="35">
        <f>'EXP01'!AB5</f>
        <v>3.6862496555875599</v>
      </c>
      <c r="AC5" s="35">
        <f>'EXP01'!AC5</f>
        <v>-40.151494056245355</v>
      </c>
    </row>
    <row r="6" spans="1:29" ht="20.149999999999999" customHeight="1" x14ac:dyDescent="0.3">
      <c r="A6" s="66"/>
      <c r="B6" s="253" t="s">
        <v>131</v>
      </c>
      <c r="C6" s="253"/>
      <c r="D6" s="254" t="str">
        <f>IFERROR(VLOOKUP(D3,Übersicht!$B$12:$K$19,9),"")</f>
        <v/>
      </c>
      <c r="E6" s="255"/>
      <c r="F6" s="68"/>
      <c r="G6" s="68"/>
      <c r="H6" s="66"/>
      <c r="K6" s="98"/>
      <c r="L6" s="98"/>
      <c r="M6" s="31" t="s">
        <v>62</v>
      </c>
      <c r="N6" s="32" t="e">
        <f t="shared" si="0"/>
        <v>#VALUE!</v>
      </c>
      <c r="O6" s="33" t="e">
        <f t="shared" si="1"/>
        <v>#VALUE!</v>
      </c>
      <c r="P6" s="33" t="e">
        <f t="shared" si="2"/>
        <v>#VALUE!</v>
      </c>
      <c r="Q6" s="34" t="e">
        <f t="shared" si="3"/>
        <v>#VALUE!</v>
      </c>
      <c r="R6" s="35">
        <f>'EXP01'!R6</f>
        <v>41.208768361257029</v>
      </c>
      <c r="S6" s="35">
        <f>'EXP01'!S6</f>
        <v>1.1069394659024079</v>
      </c>
      <c r="T6" s="35">
        <f>'EXP01'!T6</f>
        <v>-12.048776328468888</v>
      </c>
      <c r="U6" s="35">
        <f>'EXP01'!U6</f>
        <v>57.802443826240825</v>
      </c>
      <c r="V6" s="35">
        <f>'EXP01'!V6</f>
        <v>1.5503155184435526</v>
      </c>
      <c r="W6" s="35">
        <f>'EXP01'!W6</f>
        <v>-16.885179415386492</v>
      </c>
      <c r="X6" s="35">
        <f>'EXP01'!X6</f>
        <v>80.951654466519713</v>
      </c>
      <c r="Y6" s="35">
        <f>'EXP01'!Y6</f>
        <v>2.1705591033859024</v>
      </c>
      <c r="Z6" s="35">
        <f>'EXP01'!Z6</f>
        <v>-23.643530732771598</v>
      </c>
      <c r="AA6" s="35">
        <f>'EXP01'!AA6</f>
        <v>106.48503775764438</v>
      </c>
      <c r="AB6" s="35">
        <f>'EXP01'!AB6</f>
        <v>2.8553145171188778</v>
      </c>
      <c r="AC6" s="35">
        <f>'EXP01'!AC6</f>
        <v>-31.101556106766157</v>
      </c>
    </row>
    <row r="7" spans="1:29" ht="20.149999999999999" customHeight="1" x14ac:dyDescent="0.3">
      <c r="A7" s="66"/>
      <c r="B7" s="253" t="s">
        <v>141</v>
      </c>
      <c r="C7" s="253"/>
      <c r="D7" s="254" t="str">
        <f>IFERROR(VLOOKUP($D$3,Übersicht!$B$12:$K$19,10),"")</f>
        <v/>
      </c>
      <c r="E7" s="255"/>
      <c r="F7" s="166" t="s">
        <v>215</v>
      </c>
      <c r="G7" s="167" t="str">
        <f>IF(D7="","",IF($D$7=Definitionen!$B$35,7/8,IF($D$7=Definitionen!$B$36,1/8,1))*360)</f>
        <v/>
      </c>
      <c r="H7" s="66"/>
      <c r="K7" s="98"/>
      <c r="L7" s="98"/>
      <c r="M7" s="31" t="s">
        <v>63</v>
      </c>
      <c r="N7" s="32" t="e">
        <f>S7*LN($D$4)+R7</f>
        <v>#VALUE!</v>
      </c>
      <c r="O7" s="33" t="e">
        <f>V7*LN($D$4)+U7</f>
        <v>#VALUE!</v>
      </c>
      <c r="P7" s="33" t="e">
        <f>Y7*LN($D$4)+X7</f>
        <v>#VALUE!</v>
      </c>
      <c r="Q7" s="34" t="e">
        <f>AB7*LN($D$4)+AA7</f>
        <v>#VALUE!</v>
      </c>
      <c r="R7" s="35">
        <f>'EXP01'!R7</f>
        <v>-151.40202310110195</v>
      </c>
      <c r="S7" s="35">
        <f>'EXP01'!S7</f>
        <v>46.460113184197361</v>
      </c>
      <c r="T7" s="35" t="e">
        <f>'EXP01'!T7</f>
        <v>#N/A</v>
      </c>
      <c r="U7" s="35">
        <f>'EXP01'!U7</f>
        <v>-189.18113980262018</v>
      </c>
      <c r="V7" s="35">
        <f>'EXP01'!V7</f>
        <v>62.146785274269789</v>
      </c>
      <c r="W7" s="35" t="e">
        <f>'EXP01'!W7</f>
        <v>#N/A</v>
      </c>
      <c r="X7" s="35">
        <f>'EXP01'!X7</f>
        <v>-204.79789583430832</v>
      </c>
      <c r="Y7" s="35">
        <f>'EXP01'!Y7</f>
        <v>81.694948964832619</v>
      </c>
      <c r="Z7" s="35" t="e">
        <f>'EXP01'!Z7</f>
        <v>#N/A</v>
      </c>
      <c r="AA7" s="35">
        <f>'EXP01'!AA7</f>
        <v>-166.35065360232457</v>
      </c>
      <c r="AB7" s="35">
        <f>'EXP01'!AB7</f>
        <v>99.695625585028253</v>
      </c>
      <c r="AC7" s="35" t="e">
        <f>'EXP01'!AC7</f>
        <v>#N/A</v>
      </c>
    </row>
    <row r="8" spans="1:29" ht="20.149999999999999" customHeight="1" x14ac:dyDescent="0.3">
      <c r="A8" s="66"/>
      <c r="B8" s="69"/>
      <c r="C8" s="69"/>
      <c r="D8" s="70"/>
      <c r="E8" s="68"/>
      <c r="F8" s="68"/>
      <c r="K8" s="98"/>
      <c r="L8" s="98"/>
      <c r="M8" s="31" t="s">
        <v>64</v>
      </c>
      <c r="N8" s="32" t="e">
        <f>S8*LN($D$4)+R8</f>
        <v>#VALUE!</v>
      </c>
      <c r="O8" s="33" t="e">
        <f>V8*LN($D$4)+U8</f>
        <v>#VALUE!</v>
      </c>
      <c r="P8" s="33" t="e">
        <f>Y8*LN($D$4)+X8</f>
        <v>#VALUE!</v>
      </c>
      <c r="Q8" s="34" t="e">
        <f>AB8*LN($D$4)+AA8</f>
        <v>#VALUE!</v>
      </c>
      <c r="R8" s="35">
        <f>'EXP01'!R8</f>
        <v>-124.56935300032369</v>
      </c>
      <c r="S8" s="35">
        <f>'EXP01'!S8</f>
        <v>33.225222384204876</v>
      </c>
      <c r="T8" s="35" t="e">
        <f>'EXP01'!T8</f>
        <v>#N/A</v>
      </c>
      <c r="U8" s="35">
        <f>'EXP01'!U8</f>
        <v>-166.85996540765368</v>
      </c>
      <c r="V8" s="35">
        <f>'EXP01'!V8</f>
        <v>48.693698186179915</v>
      </c>
      <c r="W8" s="35" t="e">
        <f>'EXP01'!W8</f>
        <v>#N/A</v>
      </c>
      <c r="X8" s="35">
        <f>'EXP01'!X8</f>
        <v>-234.98108900088144</v>
      </c>
      <c r="Y8" s="35">
        <f>'EXP01'!Y8</f>
        <v>75.73012140801751</v>
      </c>
      <c r="Z8" s="35" t="e">
        <f>'EXP01'!Z8</f>
        <v>#N/A</v>
      </c>
      <c r="AA8" s="35">
        <f>'EXP01'!AA8</f>
        <v>-268.63702951267777</v>
      </c>
      <c r="AB8" s="35">
        <f>'EXP01'!AB8</f>
        <v>100.87011470725513</v>
      </c>
      <c r="AC8" s="35" t="e">
        <f>'EXP01'!AC8</f>
        <v>#N/A</v>
      </c>
    </row>
    <row r="9" spans="1:29" ht="20.149999999999999" customHeight="1" x14ac:dyDescent="0.3">
      <c r="A9" s="66"/>
      <c r="B9" s="233" t="s">
        <v>96</v>
      </c>
      <c r="C9" s="234"/>
      <c r="D9" s="235" t="s">
        <v>97</v>
      </c>
      <c r="E9" s="236"/>
      <c r="F9" s="237" t="s">
        <v>102</v>
      </c>
      <c r="G9" s="238"/>
      <c r="H9" s="239" t="s">
        <v>103</v>
      </c>
      <c r="I9" s="240"/>
      <c r="K9" s="98"/>
      <c r="L9" s="98"/>
      <c r="M9" s="31" t="s">
        <v>65</v>
      </c>
      <c r="N9" s="32" t="e">
        <f t="shared" ref="N9" si="4">S9*POWER(LN($D$4),2)+T9*LN($D$4)+R9</f>
        <v>#VALUE!</v>
      </c>
      <c r="O9" s="33" t="e">
        <f t="shared" ref="O9" si="5">V9*POWER(LN($D$4),2)+W9*LN($D$4)+U9</f>
        <v>#VALUE!</v>
      </c>
      <c r="P9" s="33" t="e">
        <f t="shared" ref="P9" si="6">Y9*POWER(LN($D$4),2)+Z9*LN($D$4)+X9</f>
        <v>#VALUE!</v>
      </c>
      <c r="Q9" s="34" t="e">
        <f t="shared" ref="Q9" si="7">AB9*POWER(LN($D$4),2)+AC9*LN($D$4)+AA9</f>
        <v>#VALUE!</v>
      </c>
      <c r="R9" s="35">
        <f>'EXP01'!R9</f>
        <v>310.5119617687792</v>
      </c>
      <c r="S9" s="35">
        <f>'EXP01'!S9</f>
        <v>7.7421387881730945</v>
      </c>
      <c r="T9" s="35">
        <f>'EXP01'!T9</f>
        <v>-95.267595022870779</v>
      </c>
      <c r="U9" s="35">
        <f>'EXP01'!U9</f>
        <v>365.5962267410319</v>
      </c>
      <c r="V9" s="35">
        <f>'EXP01'!V9</f>
        <v>9.4193468422165996</v>
      </c>
      <c r="W9" s="35">
        <f>'EXP01'!W9</f>
        <v>-111.27046096687278</v>
      </c>
      <c r="X9" s="35">
        <f>'EXP01'!X9</f>
        <v>463.48590755925341</v>
      </c>
      <c r="Y9" s="35">
        <f>'EXP01'!Y9</f>
        <v>12.170544779944855</v>
      </c>
      <c r="Z9" s="35">
        <f>'EXP01'!Z9</f>
        <v>-138.81738849065061</v>
      </c>
      <c r="AA9" s="35">
        <f>'EXP01'!AA9</f>
        <v>595.85532917946375</v>
      </c>
      <c r="AB9" s="35">
        <f>'EXP01'!AB9</f>
        <v>15.890693693746071</v>
      </c>
      <c r="AC9" s="35">
        <f>'EXP01'!AC9</f>
        <v>-176.06684792892779</v>
      </c>
    </row>
    <row r="10" spans="1:29" ht="20.149999999999999" customHeight="1" x14ac:dyDescent="0.3">
      <c r="A10" s="66"/>
      <c r="B10" s="74"/>
      <c r="C10" s="73"/>
      <c r="D10" s="72"/>
      <c r="E10" s="73"/>
      <c r="F10" s="68"/>
      <c r="G10" s="71"/>
      <c r="H10" s="71"/>
      <c r="I10" s="71"/>
      <c r="J10" s="66"/>
      <c r="K10" s="98"/>
      <c r="L10" s="98"/>
      <c r="M10" s="31" t="s">
        <v>66</v>
      </c>
      <c r="N10" s="32" t="e">
        <f>S10*POWER(LN($D$4),2)+T10*LN($D$4)+R10</f>
        <v>#VALUE!</v>
      </c>
      <c r="O10" s="33" t="e">
        <f>V10*POWER(LN($D$4),2)+W10*LN($D$4)+U10</f>
        <v>#VALUE!</v>
      </c>
      <c r="P10" s="33" t="e">
        <f>Y10*POWER(LN($D$4),2)+Z10*LN($D$4)+X10</f>
        <v>#VALUE!</v>
      </c>
      <c r="Q10" s="34" t="e">
        <f>AB10*POWER(LN($D$4),2)+AC10*LN($D$4)+AA10</f>
        <v>#VALUE!</v>
      </c>
      <c r="R10" s="35">
        <f>'EXP01'!R10</f>
        <v>137.25772756842207</v>
      </c>
      <c r="S10" s="35">
        <f>'EXP01'!S10</f>
        <v>3.6721147885042003</v>
      </c>
      <c r="T10" s="35">
        <f>'EXP01'!T10</f>
        <v>-40.123870462017067</v>
      </c>
      <c r="U10" s="35">
        <f>'EXP01'!U10</f>
        <v>187.85617227647438</v>
      </c>
      <c r="V10" s="35">
        <f>'EXP01'!V10</f>
        <v>5.011589702266928</v>
      </c>
      <c r="W10" s="35">
        <f>'EXP01'!W10</f>
        <v>-55.014968797116502</v>
      </c>
      <c r="X10" s="35">
        <f>'EXP01'!X10</f>
        <v>280.66946738278932</v>
      </c>
      <c r="Y10" s="35">
        <f>'EXP01'!Y10</f>
        <v>7.374268893946347</v>
      </c>
      <c r="Z10" s="35">
        <f>'EXP01'!Z10</f>
        <v>-82.120376270234686</v>
      </c>
      <c r="AA10" s="35">
        <f>'EXP01'!AA10</f>
        <v>433.3356809484942</v>
      </c>
      <c r="AB10" s="35">
        <f>'EXP01'!AB10</f>
        <v>11.272547477545196</v>
      </c>
      <c r="AC10" s="35">
        <f>'EXP01'!AC10</f>
        <v>-127.24672341045219</v>
      </c>
    </row>
    <row r="11" spans="1:29" ht="20.149999999999999" customHeight="1" x14ac:dyDescent="0.3">
      <c r="A11" s="66"/>
      <c r="B11" s="74"/>
      <c r="C11" s="73"/>
      <c r="D11" s="72"/>
      <c r="E11" s="73"/>
      <c r="F11" s="68"/>
      <c r="G11" s="71"/>
      <c r="H11" s="71"/>
      <c r="I11" s="71"/>
      <c r="J11" s="66"/>
      <c r="K11" s="98"/>
      <c r="L11" s="98"/>
      <c r="M11" s="31" t="s">
        <v>67</v>
      </c>
      <c r="N11" s="32" t="e">
        <f>S11*POWER(LN($D$4),2)+T11*LN($D$4)+R11</f>
        <v>#VALUE!</v>
      </c>
      <c r="O11" s="33" t="e">
        <f>V11*POWER(LN($D$4),2)+W11*LN($D$4)+U11</f>
        <v>#VALUE!</v>
      </c>
      <c r="P11" s="33" t="e">
        <f>Y11*POWER(LN($D$4),2)+Z11*LN($D$4)+X11</f>
        <v>#VALUE!</v>
      </c>
      <c r="Q11" s="34" t="e">
        <f>AB11*POWER(LN($D$4),2)+AC11*LN($D$4)+AA11</f>
        <v>#VALUE!</v>
      </c>
      <c r="R11" s="35">
        <f>'EXP01'!R11</f>
        <v>414.03225051947908</v>
      </c>
      <c r="S11" s="35">
        <f>'EXP01'!S11</f>
        <v>9.7368144522116644</v>
      </c>
      <c r="T11" s="35">
        <f>'EXP01'!T11</f>
        <v>-124.20342618084518</v>
      </c>
      <c r="U11" s="35">
        <f>'EXP01'!U11</f>
        <v>195.90599020277699</v>
      </c>
      <c r="V11" s="35">
        <f>'EXP01'!V11</f>
        <v>7.3827516871316323</v>
      </c>
      <c r="W11" s="35">
        <f>'EXP01'!W11</f>
        <v>-71.006411530110341</v>
      </c>
      <c r="X11" s="35">
        <f>'EXP01'!X11</f>
        <v>-337.98244776256547</v>
      </c>
      <c r="Y11" s="35">
        <f>'EXP01'!Y11</f>
        <v>0.24968485836703744</v>
      </c>
      <c r="Z11" s="35">
        <f>'EXP01'!Z11</f>
        <v>66.570439229621073</v>
      </c>
      <c r="AA11" s="35">
        <f>'EXP01'!AA11</f>
        <v>-170.87914419168922</v>
      </c>
      <c r="AB11" s="35">
        <f>'EXP01'!AB11</f>
        <v>0.24976310993316231</v>
      </c>
      <c r="AC11" s="35">
        <f>'EXP01'!AC11</f>
        <v>66.569103311842426</v>
      </c>
    </row>
    <row r="12" spans="1:29" ht="20.149999999999999" customHeight="1" thickBot="1" x14ac:dyDescent="0.35">
      <c r="A12" s="75"/>
      <c r="B12" s="76" t="s">
        <v>117</v>
      </c>
      <c r="C12" s="77"/>
      <c r="D12" s="78"/>
      <c r="E12" s="78"/>
      <c r="F12" s="78"/>
      <c r="G12" s="78"/>
      <c r="H12" s="78"/>
      <c r="I12" s="78"/>
      <c r="J12" s="78"/>
      <c r="K12" s="99"/>
      <c r="L12" s="100"/>
      <c r="M12" s="31" t="s">
        <v>69</v>
      </c>
      <c r="N12" s="32" t="e">
        <f>S12*POWER(LN($D$4),2)+T12*LN($D$4)+R12</f>
        <v>#VALUE!</v>
      </c>
      <c r="O12" s="33" t="e">
        <f>V12*POWER(LN($D$4),2)+W12*LN($D$4)+U12</f>
        <v>#VALUE!</v>
      </c>
      <c r="P12" s="33" t="e">
        <f>Y12*POWER(LN($D$4),2)+Z12*LN($D$4)+X12</f>
        <v>#VALUE!</v>
      </c>
      <c r="Q12" s="34" t="e">
        <f>AB12*POWER(LN($D$4),2)+AC12*LN($D$4)+AA12</f>
        <v>#VALUE!</v>
      </c>
      <c r="R12" s="35">
        <f>'EXP01'!R12</f>
        <v>143.975985411013</v>
      </c>
      <c r="S12" s="35">
        <f>'EXP01'!S12</f>
        <v>3.778080889753396</v>
      </c>
      <c r="T12" s="35">
        <f>'EXP01'!T12</f>
        <v>-41.818083232104883</v>
      </c>
      <c r="U12" s="35">
        <f>'EXP01'!U12</f>
        <v>195.60543126320263</v>
      </c>
      <c r="V12" s="35">
        <f>'EXP01'!V12</f>
        <v>5.1502255210416674</v>
      </c>
      <c r="W12" s="35">
        <f>'EXP01'!W12</f>
        <v>-57.067177812568445</v>
      </c>
      <c r="X12" s="35">
        <f>'EXP01'!X12</f>
        <v>277.68379579625275</v>
      </c>
      <c r="Y12" s="35">
        <f>'EXP01'!Y12</f>
        <v>7.5264097719575487</v>
      </c>
      <c r="Z12" s="35">
        <f>'EXP01'!Z12</f>
        <v>-82.655052669918916</v>
      </c>
      <c r="AA12" s="35">
        <f>'EXP01'!AA12</f>
        <v>-95.234729014170881</v>
      </c>
      <c r="AB12" s="35">
        <f>'EXP01'!AB12</f>
        <v>3.7824292043099876</v>
      </c>
      <c r="AC12" s="35">
        <f>'EXP01'!AC12</f>
        <v>4.31931443997739</v>
      </c>
    </row>
    <row r="13" spans="1:29" ht="20.149999999999999" customHeight="1" x14ac:dyDescent="0.25">
      <c r="A13" s="38"/>
      <c r="B13" s="249" t="s">
        <v>84</v>
      </c>
      <c r="C13" s="218" t="s">
        <v>132</v>
      </c>
      <c r="D13" s="215" t="s">
        <v>133</v>
      </c>
      <c r="E13" s="251" t="s">
        <v>134</v>
      </c>
      <c r="F13" s="220" t="s">
        <v>136</v>
      </c>
      <c r="G13" s="220" t="s">
        <v>138</v>
      </c>
      <c r="H13" s="220" t="s">
        <v>139</v>
      </c>
      <c r="I13" s="220" t="s">
        <v>140</v>
      </c>
      <c r="J13" s="247" t="s">
        <v>135</v>
      </c>
      <c r="K13" s="101"/>
      <c r="M13" s="31" t="s">
        <v>70</v>
      </c>
      <c r="N13" s="32" t="e">
        <f>S13*LN($D$4)+R13</f>
        <v>#VALUE!</v>
      </c>
      <c r="O13" s="33" t="e">
        <f>V13*LN($D$4)+U13</f>
        <v>#VALUE!</v>
      </c>
      <c r="P13" s="33" t="e">
        <f t="shared" ref="P13:P14" si="8">Y13*LN($D$4)+X13</f>
        <v>#VALUE!</v>
      </c>
      <c r="Q13" s="34" t="e">
        <f>AB13*LN($D$4)+AA13</f>
        <v>#VALUE!</v>
      </c>
      <c r="R13" s="35">
        <f>'EXP01'!R13</f>
        <v>-153.84427224977563</v>
      </c>
      <c r="S13" s="35">
        <f>'EXP01'!S13</f>
        <v>47.075322524802303</v>
      </c>
      <c r="T13" s="35" t="e">
        <f>'EXP01'!T13</f>
        <v>#N/A</v>
      </c>
      <c r="U13" s="35">
        <f>'EXP01'!U13</f>
        <v>-185.05382205802621</v>
      </c>
      <c r="V13" s="35">
        <f>'EXP01'!V13</f>
        <v>61.905312340551518</v>
      </c>
      <c r="W13" s="35" t="e">
        <f>'EXP01'!W13</f>
        <v>#N/A</v>
      </c>
      <c r="X13" s="35">
        <f>'EXP01'!X13</f>
        <v>-201.1969592565772</v>
      </c>
      <c r="Y13" s="35">
        <f>'EXP01'!Y13</f>
        <v>81.523843268491518</v>
      </c>
      <c r="Z13" s="35" t="e">
        <f>'EXP01'!Z13</f>
        <v>#N/A</v>
      </c>
      <c r="AA13" s="35">
        <f>'EXP01'!AA13</f>
        <v>-159.56740299547249</v>
      </c>
      <c r="AB13" s="35">
        <f>'EXP01'!AB13</f>
        <v>99.061467206228002</v>
      </c>
      <c r="AC13" s="35" t="e">
        <f>'EXP01'!AC13</f>
        <v>#N/A</v>
      </c>
    </row>
    <row r="14" spans="1:29" ht="20.149999999999999" customHeight="1" x14ac:dyDescent="0.25">
      <c r="A14" s="38"/>
      <c r="B14" s="250"/>
      <c r="C14" s="219"/>
      <c r="D14" s="216"/>
      <c r="E14" s="252"/>
      <c r="F14" s="221"/>
      <c r="G14" s="221"/>
      <c r="H14" s="221"/>
      <c r="I14" s="221"/>
      <c r="J14" s="248"/>
      <c r="K14" s="101"/>
      <c r="M14" s="31" t="s">
        <v>71</v>
      </c>
      <c r="N14" s="32" t="e">
        <f>S14*LN($D$4)+R14</f>
        <v>#VALUE!</v>
      </c>
      <c r="O14" s="33" t="e">
        <f>V14*LN($D$4)+U14</f>
        <v>#VALUE!</v>
      </c>
      <c r="P14" s="33" t="e">
        <f t="shared" si="8"/>
        <v>#VALUE!</v>
      </c>
      <c r="Q14" s="34" t="e">
        <f>AB14*LN($D$4)+AA14</f>
        <v>#VALUE!</v>
      </c>
      <c r="R14" s="35">
        <f>'EXP01'!R14</f>
        <v>-157.83872990771695</v>
      </c>
      <c r="S14" s="35">
        <f>'EXP01'!S14</f>
        <v>38.887956132449915</v>
      </c>
      <c r="T14" s="35" t="e">
        <f>'EXP01'!T14</f>
        <v>#N/A</v>
      </c>
      <c r="U14" s="35">
        <f>'EXP01'!U14</f>
        <v>-180.56338538125638</v>
      </c>
      <c r="V14" s="35">
        <f>'EXP01'!V14</f>
        <v>52.509347924630937</v>
      </c>
      <c r="W14" s="35" t="e">
        <f>'EXP01'!W14</f>
        <v>#N/A</v>
      </c>
      <c r="X14" s="35">
        <f>'EXP01'!X14</f>
        <v>-233.65268053518261</v>
      </c>
      <c r="Y14" s="35">
        <f>'EXP01'!Y14</f>
        <v>75.628748188728594</v>
      </c>
      <c r="Z14" s="35" t="e">
        <f>'EXP01'!Z14</f>
        <v>#N/A</v>
      </c>
      <c r="AA14" s="35">
        <f>'EXP01'!AA14</f>
        <v>-266.70428153534363</v>
      </c>
      <c r="AB14" s="35">
        <f>'EXP01'!AB14</f>
        <v>100.72888868578781</v>
      </c>
      <c r="AC14" s="35" t="e">
        <f>'EXP01'!AC14</f>
        <v>#N/A</v>
      </c>
    </row>
    <row r="15" spans="1:29" ht="40" customHeight="1" x14ac:dyDescent="0.25">
      <c r="A15" s="38"/>
      <c r="B15" s="93" t="s">
        <v>118</v>
      </c>
      <c r="C15" s="24" t="e">
        <f>VLOOKUP($D$3,Übersicht!$B$12:$V$19,18)</f>
        <v>#N/A</v>
      </c>
      <c r="D15" s="90" t="e">
        <f>(((VLOOKUP(C15,Erklärungen!B:C,2,FALSE))/1000000))*(Übersicht!$N18^2*Erklärungen!$C$21)</f>
        <v>#N/A</v>
      </c>
      <c r="E15" s="174"/>
      <c r="F15" s="91" t="str">
        <f>IFERROR(IF(ISBLANK(E15),D15,E15)*0.1,"")</f>
        <v/>
      </c>
      <c r="G15" s="174"/>
      <c r="H15" s="174"/>
      <c r="I15" s="185" t="e">
        <f>MAX(D15,E15)*0.9</f>
        <v>#N/A</v>
      </c>
      <c r="J15" s="186" t="e">
        <f>IF($D$5=Definitionen!$B$18,F15+G15+H15,I15)</f>
        <v>#N/A</v>
      </c>
      <c r="K15" s="101"/>
      <c r="L15" s="42"/>
      <c r="M15" s="10"/>
    </row>
    <row r="16" spans="1:29" ht="40" customHeight="1" x14ac:dyDescent="0.25">
      <c r="A16" s="38"/>
      <c r="B16" s="93" t="s">
        <v>119</v>
      </c>
      <c r="C16" s="24" t="e">
        <f>VLOOKUP($D$3,Übersicht!$B$12:$V$19,19)</f>
        <v>#N/A</v>
      </c>
      <c r="D16" s="90" t="e">
        <f>(((VLOOKUP(C15,Erklärungen!B:C,2,FALSE))/1000000))*((Übersicht!$O18^2*Erklärungen!$C$21)-(Übersicht!N18^2*Erklärungen!$C$21))</f>
        <v>#N/A</v>
      </c>
      <c r="E16" s="174"/>
      <c r="F16" s="91" t="str">
        <f t="shared" ref="F16:F18" si="9">IFERROR(IF(ISBLANK(E16),D16,E16)*0.1,"")</f>
        <v/>
      </c>
      <c r="G16" s="174"/>
      <c r="H16" s="174"/>
      <c r="I16" s="185" t="e">
        <f>MAX(D16,E16)*0.9</f>
        <v>#N/A</v>
      </c>
      <c r="J16" s="186" t="e">
        <f>IF($D$5=Definitionen!$B$18,F16+G16+H16,I16)</f>
        <v>#N/A</v>
      </c>
      <c r="L16" s="96"/>
      <c r="M16" s="10"/>
    </row>
    <row r="17" spans="1:27" ht="40" customHeight="1" x14ac:dyDescent="0.25">
      <c r="B17" s="93" t="s">
        <v>120</v>
      </c>
      <c r="C17" s="24" t="e">
        <f>VLOOKUP($D$3,Übersicht!$B$12:$V$19,20)</f>
        <v>#N/A</v>
      </c>
      <c r="D17" s="90" t="e">
        <f>(((VLOOKUP(C15,Erklärungen!B:C,2,FALSE))/1000000))*((Übersicht!$P18^2*Erklärungen!$C$21)-(Übersicht!O18^2*Erklärungen!$C$21))</f>
        <v>#N/A</v>
      </c>
      <c r="E17" s="174"/>
      <c r="F17" s="91" t="str">
        <f t="shared" si="9"/>
        <v/>
      </c>
      <c r="G17" s="174"/>
      <c r="H17" s="174"/>
      <c r="I17" s="185" t="e">
        <f>MAX(D17,E17)*0.9</f>
        <v>#N/A</v>
      </c>
      <c r="J17" s="186" t="e">
        <f>IF($D$5=Definitionen!$B$18,F17+G17+H17,I17)</f>
        <v>#N/A</v>
      </c>
      <c r="L17" s="96"/>
      <c r="M17" s="10"/>
    </row>
    <row r="18" spans="1:27" ht="40" customHeight="1" thickBot="1" x14ac:dyDescent="0.35">
      <c r="B18" s="94" t="s">
        <v>121</v>
      </c>
      <c r="C18" s="164" t="e">
        <f>VLOOKUP($D$3,Übersicht!$B$12:$V$19,21)</f>
        <v>#N/A</v>
      </c>
      <c r="D18" s="95" t="e">
        <f>(((VLOOKUP(C15,Erklärungen!B:C,2,FALSE))/1000000))*((Übersicht!$Q18^2*Erklärungen!$C$21)-(Übersicht!P18^2*Erklärungen!$C$21))</f>
        <v>#N/A</v>
      </c>
      <c r="E18" s="175"/>
      <c r="F18" s="165" t="str">
        <f t="shared" si="9"/>
        <v/>
      </c>
      <c r="G18" s="175"/>
      <c r="H18" s="175"/>
      <c r="I18" s="187" t="e">
        <f>MAX(D18,E18)*0.9</f>
        <v>#N/A</v>
      </c>
      <c r="J18" s="186" t="e">
        <f>IF($D$5=Definitionen!$B$18,F18+G18+H18,I18)</f>
        <v>#N/A</v>
      </c>
      <c r="M18" s="10"/>
      <c r="N18" s="17" t="s">
        <v>38</v>
      </c>
      <c r="O18" s="18"/>
      <c r="Y18" s="39"/>
      <c r="Z18" s="39"/>
      <c r="AA18" s="39"/>
    </row>
    <row r="19" spans="1:27" ht="20.149999999999999" customHeight="1" x14ac:dyDescent="0.3">
      <c r="M19" s="25" t="s">
        <v>22</v>
      </c>
      <c r="N19" s="26" t="s">
        <v>27</v>
      </c>
      <c r="O19" s="26" t="s">
        <v>36</v>
      </c>
      <c r="P19" s="26" t="s">
        <v>28</v>
      </c>
      <c r="Q19" s="26" t="s">
        <v>29</v>
      </c>
      <c r="Y19" s="39"/>
      <c r="Z19" s="39"/>
      <c r="AA19" s="39"/>
    </row>
    <row r="20" spans="1:27" ht="20.149999999999999" customHeight="1" x14ac:dyDescent="0.25">
      <c r="M20" s="31" t="s">
        <v>57</v>
      </c>
      <c r="N20" s="32" t="e">
        <f t="shared" ref="N20:N31" si="10">POWER(N3, 2)*PI()</f>
        <v>#VALUE!</v>
      </c>
      <c r="O20" s="32" t="e">
        <f t="shared" ref="O20:Q31" si="11">POWER(O3, 2)*PI() - POWER(N3, 2)*PI()</f>
        <v>#VALUE!</v>
      </c>
      <c r="P20" s="32" t="e">
        <f t="shared" si="11"/>
        <v>#VALUE!</v>
      </c>
      <c r="Q20" s="32" t="e">
        <f t="shared" si="11"/>
        <v>#VALUE!</v>
      </c>
      <c r="Y20" s="40"/>
      <c r="Z20" s="39"/>
      <c r="AA20" s="39"/>
    </row>
    <row r="21" spans="1:27" ht="20.149999999999999" customHeight="1" x14ac:dyDescent="0.25">
      <c r="M21" s="31" t="s">
        <v>59</v>
      </c>
      <c r="N21" s="32" t="e">
        <f t="shared" si="10"/>
        <v>#VALUE!</v>
      </c>
      <c r="O21" s="32" t="e">
        <f t="shared" si="11"/>
        <v>#VALUE!</v>
      </c>
      <c r="P21" s="32" t="e">
        <f t="shared" si="11"/>
        <v>#VALUE!</v>
      </c>
      <c r="Q21" s="32" t="e">
        <f t="shared" si="11"/>
        <v>#VALUE!</v>
      </c>
      <c r="Y21" s="41"/>
      <c r="Z21" s="39"/>
      <c r="AA21" s="39"/>
    </row>
    <row r="22" spans="1:27" ht="20.149999999999999" customHeight="1" x14ac:dyDescent="0.25">
      <c r="M22" s="31" t="s">
        <v>61</v>
      </c>
      <c r="N22" s="32" t="e">
        <f t="shared" si="10"/>
        <v>#VALUE!</v>
      </c>
      <c r="O22" s="32" t="e">
        <f t="shared" si="11"/>
        <v>#VALUE!</v>
      </c>
      <c r="P22" s="32" t="e">
        <f t="shared" si="11"/>
        <v>#VALUE!</v>
      </c>
      <c r="Q22" s="32" t="e">
        <f t="shared" si="11"/>
        <v>#VALUE!</v>
      </c>
      <c r="Y22" s="41"/>
      <c r="Z22" s="39"/>
      <c r="AA22" s="39"/>
    </row>
    <row r="23" spans="1:27" ht="20.149999999999999" customHeight="1" x14ac:dyDescent="0.25">
      <c r="M23" s="31" t="s">
        <v>62</v>
      </c>
      <c r="N23" s="32" t="e">
        <f t="shared" si="10"/>
        <v>#VALUE!</v>
      </c>
      <c r="O23" s="32" t="e">
        <f t="shared" si="11"/>
        <v>#VALUE!</v>
      </c>
      <c r="P23" s="32" t="e">
        <f t="shared" si="11"/>
        <v>#VALUE!</v>
      </c>
      <c r="Q23" s="32" t="e">
        <f t="shared" si="11"/>
        <v>#VALUE!</v>
      </c>
      <c r="Y23" s="41"/>
      <c r="Z23" s="39"/>
      <c r="AA23" s="39"/>
    </row>
    <row r="24" spans="1:27" ht="20.149999999999999" customHeight="1" x14ac:dyDescent="0.25">
      <c r="M24" s="31" t="s">
        <v>63</v>
      </c>
      <c r="N24" s="32" t="e">
        <f t="shared" si="10"/>
        <v>#VALUE!</v>
      </c>
      <c r="O24" s="32" t="e">
        <f t="shared" si="11"/>
        <v>#VALUE!</v>
      </c>
      <c r="P24" s="32" t="e">
        <f t="shared" si="11"/>
        <v>#VALUE!</v>
      </c>
      <c r="Q24" s="32" t="e">
        <f t="shared" si="11"/>
        <v>#VALUE!</v>
      </c>
      <c r="Y24" s="41"/>
      <c r="Z24" s="39"/>
      <c r="AA24" s="39"/>
    </row>
    <row r="25" spans="1:27" ht="20.149999999999999" customHeight="1" x14ac:dyDescent="0.25">
      <c r="M25" s="31" t="s">
        <v>64</v>
      </c>
      <c r="N25" s="32" t="e">
        <f t="shared" si="10"/>
        <v>#VALUE!</v>
      </c>
      <c r="O25" s="32" t="e">
        <f t="shared" si="11"/>
        <v>#VALUE!</v>
      </c>
      <c r="P25" s="32" t="e">
        <f t="shared" si="11"/>
        <v>#VALUE!</v>
      </c>
      <c r="Q25" s="32" t="e">
        <f t="shared" si="11"/>
        <v>#VALUE!</v>
      </c>
      <c r="Y25" s="41"/>
      <c r="Z25" s="39"/>
      <c r="AA25" s="39"/>
    </row>
    <row r="26" spans="1:27" ht="20.149999999999999" customHeight="1" x14ac:dyDescent="0.25">
      <c r="J26" s="38"/>
      <c r="K26" s="101"/>
      <c r="L26" s="101"/>
      <c r="M26" s="31" t="s">
        <v>65</v>
      </c>
      <c r="N26" s="32" t="e">
        <f t="shared" si="10"/>
        <v>#VALUE!</v>
      </c>
      <c r="O26" s="32" t="e">
        <f t="shared" si="11"/>
        <v>#VALUE!</v>
      </c>
      <c r="P26" s="32" t="e">
        <f t="shared" si="11"/>
        <v>#VALUE!</v>
      </c>
      <c r="Q26" s="32" t="e">
        <f t="shared" si="11"/>
        <v>#VALUE!</v>
      </c>
      <c r="Y26" s="41"/>
      <c r="Z26" s="39"/>
      <c r="AA26" s="39"/>
    </row>
    <row r="27" spans="1:27" ht="20.149999999999999" customHeight="1" x14ac:dyDescent="0.25">
      <c r="A27" s="38"/>
      <c r="J27" s="38"/>
      <c r="K27" s="101"/>
      <c r="L27" s="101"/>
      <c r="M27" s="31" t="s">
        <v>66</v>
      </c>
      <c r="N27" s="32" t="e">
        <f t="shared" si="10"/>
        <v>#VALUE!</v>
      </c>
      <c r="O27" s="32" t="e">
        <f t="shared" si="11"/>
        <v>#VALUE!</v>
      </c>
      <c r="P27" s="32" t="e">
        <f t="shared" si="11"/>
        <v>#VALUE!</v>
      </c>
      <c r="Q27" s="32" t="e">
        <f t="shared" si="11"/>
        <v>#VALUE!</v>
      </c>
      <c r="Y27" s="41"/>
      <c r="Z27" s="39"/>
      <c r="AA27" s="39"/>
    </row>
    <row r="28" spans="1:27" ht="20.149999999999999" customHeight="1" x14ac:dyDescent="0.25">
      <c r="A28" s="38"/>
      <c r="J28" s="38"/>
      <c r="K28" s="101"/>
      <c r="L28" s="101"/>
      <c r="M28" s="31" t="s">
        <v>67</v>
      </c>
      <c r="N28" s="32" t="e">
        <f t="shared" si="10"/>
        <v>#VALUE!</v>
      </c>
      <c r="O28" s="32" t="e">
        <f t="shared" si="11"/>
        <v>#VALUE!</v>
      </c>
      <c r="P28" s="32" t="e">
        <f t="shared" si="11"/>
        <v>#VALUE!</v>
      </c>
      <c r="Q28" s="32" t="e">
        <f t="shared" si="11"/>
        <v>#VALUE!</v>
      </c>
      <c r="Y28" s="41"/>
      <c r="Z28" s="39"/>
      <c r="AA28" s="39"/>
    </row>
    <row r="29" spans="1:27" ht="20.149999999999999" customHeight="1" x14ac:dyDescent="0.25">
      <c r="A29" s="38"/>
      <c r="J29" s="38"/>
      <c r="K29" s="101"/>
      <c r="L29" s="101"/>
      <c r="M29" s="31" t="s">
        <v>69</v>
      </c>
      <c r="N29" s="32" t="e">
        <f t="shared" si="10"/>
        <v>#VALUE!</v>
      </c>
      <c r="O29" s="32" t="e">
        <f t="shared" si="11"/>
        <v>#VALUE!</v>
      </c>
      <c r="P29" s="32" t="e">
        <f t="shared" si="11"/>
        <v>#VALUE!</v>
      </c>
      <c r="Q29" s="32" t="e">
        <f t="shared" si="11"/>
        <v>#VALUE!</v>
      </c>
      <c r="Y29" s="41"/>
      <c r="Z29" s="39"/>
      <c r="AA29" s="39"/>
    </row>
    <row r="30" spans="1:27" ht="20.149999999999999" customHeight="1" x14ac:dyDescent="0.25">
      <c r="A30" s="38"/>
      <c r="M30" s="31" t="s">
        <v>70</v>
      </c>
      <c r="N30" s="32" t="e">
        <f t="shared" si="10"/>
        <v>#VALUE!</v>
      </c>
      <c r="O30" s="32" t="e">
        <f t="shared" si="11"/>
        <v>#VALUE!</v>
      </c>
      <c r="P30" s="32" t="e">
        <f t="shared" si="11"/>
        <v>#VALUE!</v>
      </c>
      <c r="Q30" s="32" t="e">
        <f t="shared" si="11"/>
        <v>#VALUE!</v>
      </c>
      <c r="Y30" s="41"/>
      <c r="Z30" s="39"/>
      <c r="AA30" s="39"/>
    </row>
    <row r="31" spans="1:27" ht="20.149999999999999" customHeight="1" x14ac:dyDescent="0.25">
      <c r="M31" s="31" t="s">
        <v>71</v>
      </c>
      <c r="N31" s="32" t="e">
        <f t="shared" si="10"/>
        <v>#VALUE!</v>
      </c>
      <c r="O31" s="32" t="e">
        <f t="shared" si="11"/>
        <v>#VALUE!</v>
      </c>
      <c r="P31" s="32" t="e">
        <f t="shared" si="11"/>
        <v>#VALUE!</v>
      </c>
      <c r="Q31" s="32" t="e">
        <f t="shared" si="11"/>
        <v>#VALUE!</v>
      </c>
      <c r="Y31" s="39"/>
      <c r="Z31" s="39"/>
      <c r="AA31" s="39"/>
    </row>
    <row r="32" spans="1:27" ht="20.149999999999999" customHeight="1" x14ac:dyDescent="0.25">
      <c r="M32" s="10"/>
      <c r="Q32" s="39"/>
      <c r="R32" s="39"/>
      <c r="S32" s="39"/>
      <c r="T32" s="39"/>
      <c r="U32" s="39"/>
      <c r="V32" s="39"/>
      <c r="W32" s="39"/>
      <c r="X32" s="39"/>
      <c r="Y32" s="39"/>
      <c r="Z32" s="39"/>
      <c r="AA32" s="39"/>
    </row>
    <row r="33" spans="13:28" ht="20.149999999999999" customHeight="1" x14ac:dyDescent="0.3">
      <c r="M33" s="39"/>
      <c r="N33" s="102"/>
      <c r="O33" s="103"/>
      <c r="P33" s="39"/>
      <c r="Q33" s="39"/>
      <c r="R33" s="39"/>
      <c r="S33" s="39"/>
      <c r="T33" s="39"/>
      <c r="U33" s="102"/>
      <c r="V33" s="103"/>
      <c r="W33" s="39"/>
      <c r="X33" s="39"/>
      <c r="Y33" s="39"/>
      <c r="Z33" s="39"/>
      <c r="AA33" s="39"/>
      <c r="AB33" s="39"/>
    </row>
    <row r="34" spans="13:28" ht="20.149999999999999" customHeight="1" x14ac:dyDescent="0.3">
      <c r="M34" s="104"/>
      <c r="N34" s="105"/>
      <c r="O34" s="105"/>
      <c r="P34" s="105"/>
      <c r="Q34" s="105"/>
      <c r="R34" s="105"/>
      <c r="S34" s="39"/>
      <c r="T34" s="104"/>
      <c r="U34" s="105"/>
      <c r="V34" s="105"/>
      <c r="W34" s="105"/>
      <c r="X34" s="105"/>
      <c r="Y34" s="105"/>
      <c r="Z34" s="39"/>
      <c r="AA34" s="39"/>
      <c r="AB34" s="39"/>
    </row>
    <row r="35" spans="13:28" ht="20.149999999999999" customHeight="1" x14ac:dyDescent="0.25">
      <c r="M35" s="40"/>
      <c r="N35" s="106"/>
      <c r="O35" s="106"/>
      <c r="P35" s="106"/>
      <c r="Q35" s="106"/>
      <c r="R35" s="106"/>
      <c r="S35" s="39"/>
      <c r="T35" s="40"/>
      <c r="U35" s="106"/>
      <c r="V35" s="106"/>
      <c r="W35" s="106"/>
      <c r="X35" s="106"/>
      <c r="Y35" s="106"/>
      <c r="Z35" s="39"/>
      <c r="AA35" s="39"/>
      <c r="AB35" s="39"/>
    </row>
    <row r="36" spans="13:28" ht="20.149999999999999" customHeight="1" x14ac:dyDescent="0.25">
      <c r="M36" s="40"/>
      <c r="N36" s="106"/>
      <c r="O36" s="106"/>
      <c r="P36" s="106"/>
      <c r="Q36" s="106"/>
      <c r="R36" s="106"/>
      <c r="S36" s="39"/>
      <c r="T36" s="40"/>
      <c r="U36" s="106"/>
      <c r="V36" s="106"/>
      <c r="W36" s="106"/>
      <c r="X36" s="106"/>
      <c r="Y36" s="106"/>
      <c r="Z36" s="39"/>
      <c r="AA36" s="39"/>
      <c r="AB36" s="39"/>
    </row>
    <row r="37" spans="13:28" ht="20.149999999999999" customHeight="1" x14ac:dyDescent="0.25">
      <c r="M37" s="40"/>
      <c r="N37" s="106"/>
      <c r="O37" s="106"/>
      <c r="P37" s="106"/>
      <c r="Q37" s="106"/>
      <c r="R37" s="106"/>
      <c r="S37" s="39"/>
      <c r="T37" s="40"/>
      <c r="U37" s="106"/>
      <c r="V37" s="106"/>
      <c r="W37" s="106"/>
      <c r="X37" s="106"/>
      <c r="Y37" s="106"/>
      <c r="Z37" s="39"/>
      <c r="AA37" s="39"/>
      <c r="AB37" s="39"/>
    </row>
    <row r="38" spans="13:28" ht="20.149999999999999" customHeight="1" x14ac:dyDescent="0.25">
      <c r="M38" s="40"/>
      <c r="N38" s="106"/>
      <c r="O38" s="106"/>
      <c r="P38" s="106"/>
      <c r="Q38" s="106"/>
      <c r="R38" s="106"/>
      <c r="S38" s="39"/>
      <c r="T38" s="40"/>
      <c r="U38" s="106"/>
      <c r="V38" s="106"/>
      <c r="W38" s="106"/>
      <c r="X38" s="106"/>
      <c r="Y38" s="106"/>
      <c r="Z38" s="39"/>
      <c r="AA38" s="39"/>
      <c r="AB38" s="39"/>
    </row>
    <row r="39" spans="13:28" ht="20.149999999999999" customHeight="1" x14ac:dyDescent="0.25">
      <c r="M39" s="40"/>
      <c r="N39" s="106"/>
      <c r="O39" s="106"/>
      <c r="P39" s="106"/>
      <c r="Q39" s="106"/>
      <c r="R39" s="106"/>
      <c r="S39" s="39"/>
      <c r="T39" s="40"/>
      <c r="U39" s="106"/>
      <c r="V39" s="106"/>
      <c r="W39" s="106"/>
      <c r="X39" s="106"/>
      <c r="Y39" s="106"/>
      <c r="Z39" s="39"/>
      <c r="AA39" s="39"/>
      <c r="AB39" s="39"/>
    </row>
    <row r="40" spans="13:28" ht="20.149999999999999" customHeight="1" x14ac:dyDescent="0.25">
      <c r="M40" s="40"/>
      <c r="N40" s="106"/>
      <c r="O40" s="106"/>
      <c r="P40" s="106"/>
      <c r="Q40" s="106"/>
      <c r="R40" s="106"/>
      <c r="S40" s="39"/>
      <c r="T40" s="40"/>
      <c r="U40" s="106"/>
      <c r="V40" s="106"/>
      <c r="W40" s="106"/>
      <c r="X40" s="106"/>
      <c r="Y40" s="106"/>
      <c r="Z40" s="39"/>
      <c r="AA40" s="39"/>
      <c r="AB40" s="39"/>
    </row>
    <row r="41" spans="13:28" ht="20.149999999999999" customHeight="1" x14ac:dyDescent="0.25">
      <c r="M41" s="40"/>
      <c r="N41" s="106"/>
      <c r="O41" s="106"/>
      <c r="P41" s="106"/>
      <c r="Q41" s="106"/>
      <c r="R41" s="106"/>
      <c r="S41" s="39"/>
      <c r="T41" s="40"/>
      <c r="U41" s="106"/>
      <c r="V41" s="106"/>
      <c r="W41" s="106"/>
      <c r="X41" s="106"/>
      <c r="Y41" s="106"/>
      <c r="Z41" s="39"/>
      <c r="AA41" s="39"/>
      <c r="AB41" s="39"/>
    </row>
    <row r="42" spans="13:28" ht="20.149999999999999" customHeight="1" x14ac:dyDescent="0.25">
      <c r="M42" s="40"/>
      <c r="N42" s="106"/>
      <c r="O42" s="106"/>
      <c r="P42" s="106"/>
      <c r="Q42" s="106"/>
      <c r="R42" s="106"/>
      <c r="S42" s="39"/>
      <c r="T42" s="40"/>
      <c r="U42" s="106"/>
      <c r="V42" s="106"/>
      <c r="W42" s="106"/>
      <c r="X42" s="106"/>
      <c r="Y42" s="106"/>
      <c r="Z42" s="39"/>
      <c r="AA42" s="39"/>
      <c r="AB42" s="39"/>
    </row>
    <row r="43" spans="13:28" ht="20.149999999999999" customHeight="1" x14ac:dyDescent="0.25">
      <c r="M43" s="40"/>
      <c r="N43" s="106"/>
      <c r="O43" s="106"/>
      <c r="P43" s="106"/>
      <c r="Q43" s="106"/>
      <c r="R43" s="106"/>
      <c r="S43" s="39"/>
      <c r="T43" s="40"/>
      <c r="U43" s="106"/>
      <c r="V43" s="106"/>
      <c r="W43" s="106"/>
      <c r="X43" s="106"/>
      <c r="Y43" s="106"/>
      <c r="Z43" s="39"/>
      <c r="AA43" s="39"/>
      <c r="AB43" s="39"/>
    </row>
    <row r="44" spans="13:28" ht="20.149999999999999" customHeight="1" x14ac:dyDescent="0.25">
      <c r="M44" s="40"/>
      <c r="N44" s="106"/>
      <c r="O44" s="106"/>
      <c r="P44" s="106"/>
      <c r="Q44" s="106"/>
      <c r="R44" s="106"/>
      <c r="S44" s="39"/>
      <c r="T44" s="40"/>
      <c r="U44" s="106"/>
      <c r="V44" s="106"/>
      <c r="W44" s="106"/>
      <c r="X44" s="106"/>
      <c r="Y44" s="106"/>
      <c r="Z44" s="39"/>
      <c r="AA44" s="39"/>
      <c r="AB44" s="39"/>
    </row>
    <row r="45" spans="13:28" ht="20.149999999999999" customHeight="1" x14ac:dyDescent="0.25">
      <c r="M45" s="40"/>
      <c r="N45" s="106"/>
      <c r="O45" s="106"/>
      <c r="P45" s="106"/>
      <c r="Q45" s="106"/>
      <c r="R45" s="106"/>
      <c r="S45" s="39"/>
      <c r="T45" s="40"/>
      <c r="U45" s="106"/>
      <c r="V45" s="106"/>
      <c r="W45" s="106"/>
      <c r="X45" s="106"/>
      <c r="Y45" s="106"/>
      <c r="Z45" s="39"/>
      <c r="AA45" s="39"/>
      <c r="AB45" s="39"/>
    </row>
    <row r="46" spans="13:28" ht="20.149999999999999" customHeight="1" x14ac:dyDescent="0.25">
      <c r="M46" s="39"/>
      <c r="N46" s="40"/>
      <c r="O46" s="106"/>
      <c r="P46" s="106"/>
      <c r="Q46" s="106"/>
      <c r="R46" s="106"/>
      <c r="S46" s="106"/>
      <c r="T46" s="39"/>
      <c r="U46" s="40"/>
      <c r="V46" s="106"/>
      <c r="W46" s="106"/>
      <c r="X46" s="106"/>
      <c r="Y46" s="106"/>
      <c r="Z46" s="106"/>
      <c r="AA46" s="39"/>
      <c r="AB46" s="39"/>
    </row>
    <row r="47" spans="13:28" ht="20.149999999999999" customHeight="1" x14ac:dyDescent="0.25">
      <c r="M47" s="39"/>
      <c r="N47" s="39"/>
      <c r="O47" s="39"/>
      <c r="P47" s="39"/>
      <c r="Q47" s="39"/>
      <c r="R47" s="39"/>
      <c r="S47" s="39"/>
      <c r="T47" s="39"/>
      <c r="U47" s="39"/>
      <c r="V47" s="39"/>
      <c r="W47" s="39"/>
      <c r="X47" s="39"/>
      <c r="Y47" s="39"/>
      <c r="Z47" s="39"/>
      <c r="AA47" s="39"/>
      <c r="AB47" s="39"/>
    </row>
    <row r="48" spans="13:28" ht="20.149999999999999" customHeight="1" x14ac:dyDescent="0.25">
      <c r="M48" s="39"/>
      <c r="N48" s="39"/>
      <c r="O48" s="39"/>
      <c r="P48" s="39"/>
      <c r="Q48" s="39"/>
      <c r="R48" s="39"/>
      <c r="S48" s="39"/>
      <c r="T48" s="39"/>
      <c r="U48" s="39"/>
      <c r="V48" s="39"/>
      <c r="W48" s="39"/>
      <c r="X48" s="39"/>
      <c r="Y48" s="39"/>
      <c r="Z48" s="39"/>
      <c r="AA48" s="39"/>
      <c r="AB48" s="39"/>
    </row>
    <row r="49" spans="13:28" ht="20.149999999999999" customHeight="1" x14ac:dyDescent="0.25">
      <c r="M49" s="39"/>
      <c r="N49" s="39"/>
      <c r="O49" s="39"/>
      <c r="P49" s="39"/>
      <c r="Q49" s="39"/>
      <c r="R49" s="39"/>
      <c r="S49" s="39"/>
      <c r="T49" s="39"/>
      <c r="U49" s="39"/>
      <c r="V49" s="39"/>
      <c r="W49" s="39"/>
      <c r="X49" s="39"/>
      <c r="Y49" s="39"/>
      <c r="Z49" s="39"/>
      <c r="AA49" s="39"/>
      <c r="AB49" s="39"/>
    </row>
    <row r="50" spans="13:28" ht="20.149999999999999" customHeight="1" x14ac:dyDescent="0.25">
      <c r="M50" s="39"/>
      <c r="N50" s="39"/>
      <c r="O50" s="39"/>
      <c r="P50" s="39"/>
      <c r="Q50" s="39"/>
      <c r="R50" s="39"/>
      <c r="S50" s="39"/>
      <c r="T50" s="39"/>
      <c r="U50" s="39"/>
      <c r="V50" s="39"/>
      <c r="W50" s="39"/>
      <c r="X50" s="39"/>
      <c r="Y50" s="39"/>
      <c r="Z50" s="39"/>
      <c r="AA50" s="39"/>
      <c r="AB50" s="39"/>
    </row>
    <row r="51" spans="13:28" ht="20.149999999999999" customHeight="1" x14ac:dyDescent="0.25">
      <c r="M51" s="39"/>
      <c r="N51" s="39"/>
      <c r="O51" s="39"/>
      <c r="P51" s="39"/>
      <c r="Q51" s="39"/>
      <c r="R51" s="39"/>
      <c r="S51" s="39"/>
      <c r="T51" s="39"/>
      <c r="U51" s="39"/>
      <c r="V51" s="39"/>
      <c r="W51" s="39"/>
      <c r="X51" s="39"/>
      <c r="Y51" s="39"/>
      <c r="Z51" s="39"/>
      <c r="AA51" s="39"/>
      <c r="AB51" s="39"/>
    </row>
    <row r="52" spans="13:28" ht="20.149999999999999" customHeight="1" x14ac:dyDescent="0.25">
      <c r="M52" s="39"/>
      <c r="N52" s="39"/>
      <c r="O52" s="39"/>
      <c r="P52" s="39"/>
      <c r="Q52" s="39"/>
      <c r="R52" s="39"/>
      <c r="S52" s="39"/>
      <c r="T52" s="39"/>
      <c r="U52" s="39"/>
      <c r="V52" s="39"/>
      <c r="W52" s="39"/>
      <c r="X52" s="39"/>
      <c r="Y52" s="39"/>
      <c r="Z52" s="39"/>
      <c r="AA52" s="39"/>
      <c r="AB52" s="39"/>
    </row>
    <row r="53" spans="13:28" ht="20.149999999999999" customHeight="1" x14ac:dyDescent="0.25">
      <c r="M53" s="39"/>
      <c r="N53" s="39"/>
      <c r="O53" s="39"/>
      <c r="P53" s="39"/>
      <c r="Q53" s="39"/>
      <c r="R53" s="39"/>
      <c r="S53" s="39"/>
      <c r="T53" s="39"/>
      <c r="U53" s="39"/>
      <c r="V53" s="39"/>
      <c r="W53" s="39"/>
      <c r="X53" s="39"/>
      <c r="Y53" s="39"/>
      <c r="Z53" s="39"/>
      <c r="AA53" s="39"/>
      <c r="AB53" s="39"/>
    </row>
    <row r="54" spans="13:28" ht="20.149999999999999" customHeight="1" x14ac:dyDescent="0.25">
      <c r="M54" s="39"/>
      <c r="N54" s="39"/>
      <c r="O54" s="39"/>
      <c r="P54" s="39"/>
      <c r="Q54" s="39"/>
      <c r="R54" s="39"/>
      <c r="S54" s="39"/>
      <c r="T54" s="39"/>
      <c r="U54" s="39"/>
      <c r="V54" s="39"/>
      <c r="W54" s="39"/>
      <c r="X54" s="39"/>
      <c r="Y54" s="39"/>
      <c r="Z54" s="39"/>
      <c r="AA54" s="39"/>
      <c r="AB54" s="39"/>
    </row>
    <row r="55" spans="13:28" ht="20.149999999999999" customHeight="1" x14ac:dyDescent="0.25">
      <c r="M55" s="39"/>
      <c r="N55" s="39"/>
      <c r="O55" s="39"/>
      <c r="P55" s="39"/>
      <c r="Q55" s="39"/>
      <c r="R55" s="39"/>
      <c r="S55" s="39"/>
      <c r="T55" s="39"/>
      <c r="U55" s="39"/>
      <c r="V55" s="39"/>
      <c r="W55" s="39"/>
      <c r="X55" s="39"/>
      <c r="Y55" s="39"/>
      <c r="Z55" s="39"/>
      <c r="AA55" s="39"/>
      <c r="AB55" s="39"/>
    </row>
    <row r="56" spans="13:28" ht="20.149999999999999" customHeight="1" x14ac:dyDescent="0.25">
      <c r="M56" s="39"/>
      <c r="N56" s="39"/>
      <c r="O56" s="39"/>
      <c r="P56" s="39"/>
      <c r="Q56" s="39"/>
      <c r="R56" s="39"/>
      <c r="S56" s="39"/>
      <c r="T56" s="39"/>
      <c r="U56" s="39"/>
      <c r="V56" s="39"/>
      <c r="W56" s="39"/>
      <c r="X56" s="39"/>
      <c r="Y56" s="39"/>
      <c r="Z56" s="39"/>
      <c r="AA56" s="39"/>
      <c r="AB56" s="39"/>
    </row>
    <row r="57" spans="13:28" ht="20.149999999999999" customHeight="1" x14ac:dyDescent="0.25">
      <c r="M57" s="39"/>
      <c r="N57" s="39"/>
      <c r="O57" s="39"/>
      <c r="P57" s="39"/>
      <c r="Q57" s="39"/>
      <c r="R57" s="39"/>
      <c r="S57" s="39"/>
      <c r="T57" s="39"/>
      <c r="U57" s="39"/>
      <c r="V57" s="39"/>
      <c r="W57" s="39"/>
      <c r="X57" s="39"/>
      <c r="Y57" s="39"/>
      <c r="Z57" s="39"/>
      <c r="AA57" s="39"/>
      <c r="AB57" s="39"/>
    </row>
    <row r="58" spans="13:28" ht="20.149999999999999" customHeight="1" x14ac:dyDescent="0.25">
      <c r="M58" s="39"/>
      <c r="N58" s="39"/>
      <c r="O58" s="39"/>
      <c r="P58" s="39"/>
      <c r="Q58" s="39"/>
      <c r="R58" s="39"/>
      <c r="S58" s="39"/>
      <c r="T58" s="39"/>
      <c r="U58" s="39"/>
      <c r="V58" s="39"/>
      <c r="W58" s="39"/>
      <c r="X58" s="39"/>
      <c r="Y58" s="39"/>
      <c r="Z58" s="39"/>
      <c r="AA58" s="39"/>
      <c r="AB58" s="39"/>
    </row>
    <row r="59" spans="13:28" ht="20.149999999999999" customHeight="1" x14ac:dyDescent="0.25">
      <c r="M59" s="39"/>
      <c r="N59" s="39"/>
      <c r="O59" s="39"/>
      <c r="P59" s="39"/>
      <c r="Q59" s="39"/>
      <c r="R59" s="39"/>
      <c r="S59" s="39"/>
      <c r="T59" s="39"/>
      <c r="U59" s="39"/>
      <c r="V59" s="39"/>
      <c r="W59" s="39"/>
      <c r="X59" s="39"/>
      <c r="Y59" s="39"/>
      <c r="Z59" s="39"/>
      <c r="AA59" s="39"/>
      <c r="AB59" s="39"/>
    </row>
    <row r="60" spans="13:28" ht="20.149999999999999" customHeight="1" x14ac:dyDescent="0.25">
      <c r="M60" s="39"/>
      <c r="N60" s="39"/>
      <c r="O60" s="39"/>
      <c r="P60" s="39"/>
      <c r="Q60" s="39"/>
      <c r="R60" s="39"/>
      <c r="S60" s="39"/>
      <c r="T60" s="39"/>
      <c r="U60" s="39"/>
      <c r="V60" s="39"/>
      <c r="W60" s="39"/>
      <c r="X60" s="39"/>
      <c r="Y60" s="39"/>
      <c r="Z60" s="39"/>
      <c r="AA60" s="39"/>
      <c r="AB60" s="39"/>
    </row>
    <row r="61" spans="13:28" ht="20.149999999999999" customHeight="1" x14ac:dyDescent="0.25">
      <c r="M61" s="39"/>
      <c r="N61" s="39"/>
      <c r="O61" s="39"/>
      <c r="P61" s="39"/>
      <c r="Q61" s="39"/>
      <c r="R61" s="39"/>
      <c r="S61" s="39"/>
      <c r="T61" s="39"/>
      <c r="U61" s="39"/>
      <c r="V61" s="39"/>
      <c r="W61" s="39"/>
      <c r="X61" s="39"/>
      <c r="Y61" s="39"/>
      <c r="Z61" s="39"/>
      <c r="AA61" s="39"/>
      <c r="AB61" s="39"/>
    </row>
    <row r="62" spans="13:28" ht="20.149999999999999" customHeight="1" x14ac:dyDescent="0.25">
      <c r="M62" s="39"/>
      <c r="N62" s="39"/>
      <c r="O62" s="39"/>
      <c r="P62" s="39"/>
      <c r="Q62" s="39"/>
      <c r="R62" s="39"/>
      <c r="S62" s="39"/>
      <c r="T62" s="39"/>
      <c r="U62" s="39"/>
      <c r="V62" s="39"/>
      <c r="W62" s="39"/>
      <c r="X62" s="39"/>
      <c r="Y62" s="39"/>
      <c r="Z62" s="39"/>
      <c r="AA62" s="39"/>
      <c r="AB62" s="39"/>
    </row>
    <row r="63" spans="13:28" ht="20.149999999999999" customHeight="1" x14ac:dyDescent="0.25">
      <c r="M63" s="39"/>
      <c r="N63" s="39"/>
      <c r="O63" s="39"/>
      <c r="P63" s="39"/>
      <c r="Q63" s="39"/>
      <c r="R63" s="39"/>
      <c r="S63" s="39"/>
      <c r="T63" s="39"/>
      <c r="U63" s="39"/>
      <c r="V63" s="39"/>
      <c r="W63" s="39"/>
      <c r="X63" s="39"/>
      <c r="Y63" s="39"/>
      <c r="Z63" s="39"/>
      <c r="AA63" s="39"/>
      <c r="AB63" s="39"/>
    </row>
    <row r="64" spans="13:28" ht="20.149999999999999" customHeight="1" x14ac:dyDescent="0.25">
      <c r="M64" s="39"/>
      <c r="N64" s="39"/>
      <c r="O64" s="39"/>
      <c r="P64" s="39"/>
      <c r="Q64" s="39"/>
      <c r="R64" s="39"/>
      <c r="S64" s="39"/>
      <c r="T64" s="39"/>
      <c r="U64" s="39"/>
      <c r="V64" s="39"/>
      <c r="W64" s="39"/>
      <c r="X64" s="39"/>
      <c r="Y64" s="39"/>
      <c r="Z64" s="39"/>
      <c r="AA64" s="39"/>
      <c r="AB64" s="39"/>
    </row>
    <row r="65" spans="13:28" ht="20.149999999999999" customHeight="1" x14ac:dyDescent="0.25">
      <c r="M65" s="39"/>
      <c r="N65" s="39"/>
      <c r="O65" s="39"/>
      <c r="P65" s="39"/>
      <c r="Q65" s="39"/>
      <c r="R65" s="39"/>
      <c r="S65" s="39"/>
      <c r="T65" s="39"/>
      <c r="U65" s="39"/>
      <c r="V65" s="39"/>
      <c r="W65" s="39"/>
      <c r="X65" s="39"/>
      <c r="Y65" s="39"/>
      <c r="Z65" s="39"/>
      <c r="AA65" s="39"/>
      <c r="AB65" s="39"/>
    </row>
    <row r="66" spans="13:28" ht="20.149999999999999" customHeight="1" x14ac:dyDescent="0.25">
      <c r="M66" s="39"/>
      <c r="N66" s="39"/>
      <c r="O66" s="39"/>
      <c r="P66" s="39"/>
      <c r="Q66" s="39"/>
      <c r="R66" s="39"/>
      <c r="S66" s="39"/>
      <c r="T66" s="39"/>
      <c r="U66" s="39"/>
      <c r="V66" s="39"/>
      <c r="W66" s="39"/>
      <c r="X66" s="39"/>
      <c r="Y66" s="39"/>
      <c r="Z66" s="39"/>
      <c r="AA66" s="39"/>
      <c r="AB66" s="39"/>
    </row>
    <row r="67" spans="13:28" ht="20.149999999999999" customHeight="1" x14ac:dyDescent="0.25">
      <c r="M67" s="39"/>
      <c r="N67" s="39"/>
      <c r="O67" s="39"/>
      <c r="P67" s="39"/>
      <c r="Q67" s="39"/>
      <c r="R67" s="39"/>
      <c r="S67" s="39"/>
      <c r="T67" s="39"/>
      <c r="U67" s="39"/>
      <c r="V67" s="39"/>
      <c r="W67" s="39"/>
      <c r="X67" s="39"/>
      <c r="Y67" s="39"/>
      <c r="Z67" s="39"/>
      <c r="AA67" s="39"/>
      <c r="AB67" s="39"/>
    </row>
    <row r="68" spans="13:28" ht="20.149999999999999" customHeight="1" x14ac:dyDescent="0.25">
      <c r="M68" s="39"/>
      <c r="N68" s="39"/>
      <c r="O68" s="39"/>
      <c r="P68" s="39"/>
      <c r="Q68" s="39"/>
      <c r="R68" s="39"/>
      <c r="S68" s="39"/>
      <c r="T68" s="39"/>
      <c r="U68" s="39"/>
      <c r="V68" s="39"/>
      <c r="W68" s="39"/>
      <c r="X68" s="39"/>
      <c r="Y68" s="39"/>
      <c r="Z68" s="39"/>
      <c r="AA68" s="39"/>
      <c r="AB68" s="39"/>
    </row>
    <row r="69" spans="13:28" ht="20.149999999999999" customHeight="1" x14ac:dyDescent="0.25">
      <c r="M69" s="39"/>
      <c r="N69" s="39"/>
      <c r="O69" s="39"/>
      <c r="P69" s="39"/>
      <c r="Q69" s="39"/>
      <c r="R69" s="39"/>
      <c r="S69" s="39"/>
      <c r="T69" s="39"/>
      <c r="U69" s="39"/>
      <c r="V69" s="39"/>
      <c r="W69" s="39"/>
      <c r="X69" s="39"/>
      <c r="Y69" s="39"/>
      <c r="Z69" s="39"/>
      <c r="AA69" s="39"/>
      <c r="AB69" s="39"/>
    </row>
    <row r="70" spans="13:28" ht="20.149999999999999" customHeight="1" x14ac:dyDescent="0.25">
      <c r="M70" s="39"/>
      <c r="N70" s="39"/>
      <c r="O70" s="39"/>
      <c r="P70" s="39"/>
      <c r="Q70" s="39"/>
      <c r="R70" s="39"/>
      <c r="S70" s="39"/>
      <c r="T70" s="39"/>
      <c r="U70" s="39"/>
      <c r="V70" s="39"/>
      <c r="W70" s="39"/>
      <c r="X70" s="39"/>
      <c r="Y70" s="39"/>
      <c r="Z70" s="39"/>
      <c r="AA70" s="39"/>
      <c r="AB70" s="39"/>
    </row>
    <row r="71" spans="13:28" ht="20.149999999999999" customHeight="1" x14ac:dyDescent="0.25">
      <c r="M71" s="39"/>
      <c r="N71" s="39"/>
      <c r="O71" s="39"/>
      <c r="P71" s="39"/>
      <c r="Q71" s="39"/>
      <c r="R71" s="39"/>
      <c r="S71" s="39"/>
      <c r="T71" s="39"/>
      <c r="U71" s="39"/>
      <c r="V71" s="39"/>
      <c r="W71" s="39"/>
      <c r="X71" s="39"/>
      <c r="Y71" s="39"/>
      <c r="Z71" s="39"/>
      <c r="AA71" s="39"/>
      <c r="AB71" s="39"/>
    </row>
    <row r="72" spans="13:28" ht="20.149999999999999" customHeight="1" x14ac:dyDescent="0.25">
      <c r="M72" s="39"/>
      <c r="N72" s="39"/>
      <c r="O72" s="39"/>
      <c r="P72" s="39"/>
      <c r="Q72" s="39"/>
      <c r="R72" s="39"/>
      <c r="S72" s="39"/>
      <c r="T72" s="39"/>
      <c r="U72" s="39"/>
      <c r="V72" s="39"/>
      <c r="W72" s="39"/>
      <c r="X72" s="39"/>
      <c r="Y72" s="39"/>
      <c r="Z72" s="39"/>
      <c r="AA72" s="39"/>
      <c r="AB72" s="39"/>
    </row>
    <row r="73" spans="13:28" ht="20.149999999999999" customHeight="1" x14ac:dyDescent="0.25">
      <c r="M73" s="39"/>
      <c r="N73" s="39"/>
      <c r="O73" s="39"/>
      <c r="P73" s="39"/>
      <c r="Q73" s="39"/>
      <c r="R73" s="39"/>
      <c r="S73" s="39"/>
      <c r="T73" s="39"/>
      <c r="U73" s="39"/>
      <c r="V73" s="39"/>
      <c r="W73" s="39"/>
      <c r="X73" s="39"/>
      <c r="Y73" s="39"/>
      <c r="Z73" s="39"/>
      <c r="AA73" s="39"/>
      <c r="AB73" s="39"/>
    </row>
    <row r="74" spans="13:28" ht="20.149999999999999" customHeight="1" x14ac:dyDescent="0.25"/>
    <row r="75" spans="13:28" ht="20.149999999999999" customHeight="1" x14ac:dyDescent="0.25"/>
    <row r="76" spans="13:28" ht="20.149999999999999" customHeight="1" x14ac:dyDescent="0.25"/>
    <row r="77" spans="13:28" ht="20.149999999999999" customHeight="1" x14ac:dyDescent="0.25"/>
    <row r="78" spans="13:28" ht="20.149999999999999" customHeight="1" x14ac:dyDescent="0.25"/>
    <row r="79" spans="13:28" ht="20.149999999999999" customHeight="1" x14ac:dyDescent="0.25"/>
    <row r="80" spans="13:28" ht="20.149999999999999" customHeight="1" x14ac:dyDescent="0.25"/>
    <row r="81" ht="20.149999999999999" customHeight="1" x14ac:dyDescent="0.25"/>
    <row r="82" ht="20.149999999999999" customHeight="1" x14ac:dyDescent="0.25"/>
    <row r="83" ht="20.149999999999999" customHeight="1" x14ac:dyDescent="0.25"/>
    <row r="84" ht="20.149999999999999" customHeight="1" x14ac:dyDescent="0.25"/>
    <row r="85" ht="20.149999999999999" customHeight="1" x14ac:dyDescent="0.25"/>
    <row r="86" ht="20.149999999999999" customHeight="1" x14ac:dyDescent="0.25"/>
    <row r="87" ht="20.149999999999999" customHeight="1" x14ac:dyDescent="0.25"/>
    <row r="88" ht="20.149999999999999" customHeight="1" x14ac:dyDescent="0.25"/>
    <row r="89" ht="20.149999999999999" customHeight="1" x14ac:dyDescent="0.25"/>
    <row r="90" ht="20.149999999999999" customHeight="1" x14ac:dyDescent="0.25"/>
    <row r="91" ht="20.149999999999999" customHeight="1" x14ac:dyDescent="0.25"/>
    <row r="92" ht="20.149999999999999" customHeight="1" x14ac:dyDescent="0.25"/>
    <row r="93" ht="20.149999999999999" customHeight="1" x14ac:dyDescent="0.25"/>
    <row r="94" ht="20.149999999999999" customHeight="1" x14ac:dyDescent="0.25"/>
    <row r="95" ht="20.149999999999999" customHeight="1" x14ac:dyDescent="0.25"/>
    <row r="96" ht="20.149999999999999" customHeight="1" x14ac:dyDescent="0.25"/>
    <row r="97" ht="20.149999999999999" customHeight="1" x14ac:dyDescent="0.25"/>
    <row r="98" ht="20.149999999999999" customHeight="1" x14ac:dyDescent="0.25"/>
    <row r="99" ht="20.149999999999999" customHeight="1" x14ac:dyDescent="0.25"/>
    <row r="100" ht="20.149999999999999" customHeight="1" x14ac:dyDescent="0.25"/>
    <row r="101" ht="20.149999999999999" customHeight="1" x14ac:dyDescent="0.25"/>
  </sheetData>
  <sheetProtection algorithmName="SHA-512" hashValue="udX2uaMjaB7hBbG+FN1kMU1IRaQ5EkrNeCif9HSknVZkyXj2kWbtgxfoHs8FOY8h8wEvfKB6mNtU9/t780lqow==" saltValue="I0Zus71atZ12IX/TnXdyXA==" spinCount="100000" sheet="1" objects="1" scenarios="1" selectLockedCells="1"/>
  <mergeCells count="21">
    <mergeCell ref="H9:I9"/>
    <mergeCell ref="B3:C3"/>
    <mergeCell ref="B4:C4"/>
    <mergeCell ref="B5:C5"/>
    <mergeCell ref="D5:E5"/>
    <mergeCell ref="B6:C6"/>
    <mergeCell ref="D6:E6"/>
    <mergeCell ref="B7:C7"/>
    <mergeCell ref="D7:E7"/>
    <mergeCell ref="B9:C9"/>
    <mergeCell ref="D9:E9"/>
    <mergeCell ref="F9:G9"/>
    <mergeCell ref="H13:H14"/>
    <mergeCell ref="I13:I14"/>
    <mergeCell ref="J13:J14"/>
    <mergeCell ref="B13:B14"/>
    <mergeCell ref="C13:C14"/>
    <mergeCell ref="D13:D14"/>
    <mergeCell ref="E13:E14"/>
    <mergeCell ref="F13:F14"/>
    <mergeCell ref="G13:G14"/>
  </mergeCells>
  <conditionalFormatting sqref="H11">
    <cfRule type="containsText" dxfId="59" priority="34" operator="containsText" text="Risikoermittlung notwendig">
      <formula>NOT(ISERROR(SEARCH("Risikoermittlung notwendig",H11)))</formula>
    </cfRule>
  </conditionalFormatting>
  <conditionalFormatting sqref="H11">
    <cfRule type="containsText" dxfId="58" priority="32" operator="containsText" text="untersteht mit diesen Szenarien der StFV nicht">
      <formula>NOT(ISERROR(SEARCH("untersteht mit diesen Szenarien der StFV nicht",H11)))</formula>
    </cfRule>
  </conditionalFormatting>
  <conditionalFormatting sqref="H11">
    <cfRule type="containsText" dxfId="57" priority="29" operator="containsText" text="kein HAS">
      <formula>NOT(ISERROR(SEARCH("kein HAS",H11)))</formula>
    </cfRule>
  </conditionalFormatting>
  <conditionalFormatting sqref="B11:C11">
    <cfRule type="containsText" dxfId="56" priority="23" operator="containsText" text="kein">
      <formula>NOT(ISERROR(SEARCH("kein",B11)))</formula>
    </cfRule>
    <cfRule type="containsText" dxfId="55" priority="24" operator="containsText" text="HAS">
      <formula>NOT(ISERROR(SEARCH("HAS",B11)))</formula>
    </cfRule>
    <cfRule type="containsText" dxfId="54" priority="28" operator="containsText" text="kein">
      <formula>NOT(ISERROR(SEARCH("kein",B11)))</formula>
    </cfRule>
  </conditionalFormatting>
  <conditionalFormatting sqref="H11:I11">
    <cfRule type="containsText" dxfId="53" priority="21" operator="containsText" text="keine">
      <formula>NOT(ISERROR(SEARCH("keine",H11)))</formula>
    </cfRule>
    <cfRule type="containsText" dxfId="52" priority="26" operator="containsText" text="Eingaben">
      <formula>NOT(ISERROR(SEARCH("Eingaben",H11)))</formula>
    </cfRule>
    <cfRule type="containsText" dxfId="51" priority="27" operator="containsText" text="Mengenschwelle">
      <formula>NOT(ISERROR(SEARCH("Mengenschwelle",H11)))</formula>
    </cfRule>
  </conditionalFormatting>
  <conditionalFormatting sqref="E4 F9 E8">
    <cfRule type="containsText" dxfId="50" priority="20" operator="containsText" text="falsch">
      <formula>NOT(ISERROR(SEARCH("falsch",E4)))</formula>
    </cfRule>
    <cfRule type="containsText" dxfId="49" priority="25" operator="containsText" text="Mit">
      <formula>NOT(ISERROR(SEARCH("Mit",E4)))</formula>
    </cfRule>
  </conditionalFormatting>
  <conditionalFormatting sqref="D3 D8">
    <cfRule type="containsText" dxfId="48" priority="22" operator="containsText" text="nur">
      <formula>NOT(ISERROR(SEARCH("nur",D3)))</formula>
    </cfRule>
  </conditionalFormatting>
  <conditionalFormatting sqref="E4:G4 G3 H9 G5:G6 F9 E8:F8 F6">
    <cfRule type="containsText" dxfId="47" priority="19" operator="containsText" text="Ø">
      <formula>NOT(ISERROR(SEARCH("Ø",E3)))</formula>
    </cfRule>
  </conditionalFormatting>
  <conditionalFormatting sqref="H10">
    <cfRule type="containsText" dxfId="46" priority="18" operator="containsText" text="Risikoermittlung notwendig">
      <formula>NOT(ISERROR(SEARCH("Risikoermittlung notwendig",H10)))</formula>
    </cfRule>
  </conditionalFormatting>
  <conditionalFormatting sqref="H10">
    <cfRule type="containsText" dxfId="45" priority="17" operator="containsText" text="untersteht mit diesen Szenarien der StFV nicht">
      <formula>NOT(ISERROR(SEARCH("untersteht mit diesen Szenarien der StFV nicht",H10)))</formula>
    </cfRule>
  </conditionalFormatting>
  <conditionalFormatting sqref="H10">
    <cfRule type="containsText" dxfId="44" priority="16" operator="containsText" text="kein HAS">
      <formula>NOT(ISERROR(SEARCH("kein HAS",H10)))</formula>
    </cfRule>
  </conditionalFormatting>
  <conditionalFormatting sqref="B10:C10">
    <cfRule type="containsText" dxfId="43" priority="11" operator="containsText" text="kein">
      <formula>NOT(ISERROR(SEARCH("kein",B10)))</formula>
    </cfRule>
    <cfRule type="containsText" dxfId="42" priority="12" operator="containsText" text="HAS">
      <formula>NOT(ISERROR(SEARCH("HAS",B10)))</formula>
    </cfRule>
    <cfRule type="containsText" dxfId="41" priority="15" operator="containsText" text="kein">
      <formula>NOT(ISERROR(SEARCH("kein",B10)))</formula>
    </cfRule>
  </conditionalFormatting>
  <conditionalFormatting sqref="H10:I10">
    <cfRule type="containsText" dxfId="40" priority="10" operator="containsText" text="keine">
      <formula>NOT(ISERROR(SEARCH("keine",H10)))</formula>
    </cfRule>
    <cfRule type="containsText" dxfId="39" priority="13" operator="containsText" text="Eingaben">
      <formula>NOT(ISERROR(SEARCH("Eingaben",H10)))</formula>
    </cfRule>
    <cfRule type="containsText" dxfId="38" priority="14" operator="containsText" text="Mengenschwelle">
      <formula>NOT(ISERROR(SEARCH("Mengenschwelle",H10)))</formula>
    </cfRule>
  </conditionalFormatting>
  <conditionalFormatting sqref="C12">
    <cfRule type="containsText" dxfId="37" priority="1" operator="containsText" text="fehlerhafte Eingabe">
      <formula>NOT(ISERROR(SEARCH("fehlerhafte Eingabe",C12)))</formula>
    </cfRule>
    <cfRule type="containsText" dxfId="36" priority="2" operator="containsText" text="unvollständige Eingabe">
      <formula>NOT(ISERROR(SEARCH("unvollständige Eingabe",C12)))</formula>
    </cfRule>
    <cfRule type="containsText" dxfId="35" priority="3" operator="containsText" text="nicht">
      <formula>NOT(ISERROR(SEARCH("nicht",C12)))</formula>
    </cfRule>
  </conditionalFormatting>
  <pageMargins left="0.7" right="0.7" top="0.78740157499999996" bottom="0.78740157499999996" header="0.3" footer="0.3"/>
  <pageSetup paperSize="9" orientation="landscape" horizontalDpi="300" r:id="rId1"/>
  <headerFooter>
    <oddHeader xml:space="preserve">&amp;L&amp;8&amp;O&amp;G
</oddHead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9783C2F5-11DC-4946-9507-8C59DD2ED375}">
          <x14:formula1>
            <xm:f>Definitionen!$A$38:$A$45</xm:f>
          </x14:formula1>
          <xm:sqref>L15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0588F-3DF4-46AC-B530-BE86307775E3}">
  <sheetPr codeName="Tabelle13">
    <tabColor theme="5" tint="0.39997558519241921"/>
  </sheetPr>
  <dimension ref="A1:AD101"/>
  <sheetViews>
    <sheetView showGridLines="0" zoomScale="70" zoomScaleNormal="70" workbookViewId="0">
      <selection activeCell="J26" sqref="J26"/>
    </sheetView>
  </sheetViews>
  <sheetFormatPr baseColWidth="10" defaultColWidth="11" defaultRowHeight="11.5" x14ac:dyDescent="0.25"/>
  <cols>
    <col min="1" max="1" width="1.58203125" style="10" customWidth="1"/>
    <col min="2" max="2" width="11.58203125" style="10" customWidth="1"/>
    <col min="3" max="3" width="15.58203125" style="10" customWidth="1"/>
    <col min="4" max="10" width="12.08203125" style="10" customWidth="1"/>
    <col min="11" max="11" width="1.58203125" style="39" customWidth="1"/>
    <col min="12" max="12" width="1.58203125" style="39" hidden="1" customWidth="1"/>
    <col min="13" max="13" width="14.08203125" style="16" hidden="1" customWidth="1"/>
    <col min="14" max="14" width="11" style="10" hidden="1" customWidth="1"/>
    <col min="15" max="15" width="11.33203125" style="10" hidden="1" customWidth="1"/>
    <col min="16" max="16" width="14.33203125" style="10" hidden="1" customWidth="1"/>
    <col min="17" max="18" width="11.33203125" style="10" hidden="1" customWidth="1"/>
    <col min="19" max="30" width="11" style="10" hidden="1" customWidth="1"/>
    <col min="31" max="16384" width="11" style="10"/>
  </cols>
  <sheetData>
    <row r="1" spans="1:29" ht="20.149999999999999" customHeight="1" x14ac:dyDescent="0.35">
      <c r="A1" s="65"/>
      <c r="B1" s="83" t="s">
        <v>223</v>
      </c>
      <c r="C1" s="84"/>
      <c r="D1" s="84"/>
      <c r="E1" s="84"/>
      <c r="F1" s="84"/>
      <c r="G1" s="84"/>
      <c r="H1" s="85"/>
      <c r="I1" s="84"/>
      <c r="J1" s="85"/>
      <c r="K1" s="97"/>
      <c r="L1" s="97"/>
      <c r="M1" s="10"/>
      <c r="N1" s="17" t="s">
        <v>21</v>
      </c>
      <c r="O1" s="18"/>
      <c r="R1" s="19" t="s">
        <v>20</v>
      </c>
      <c r="S1" s="20" t="s">
        <v>30</v>
      </c>
      <c r="T1" s="21"/>
      <c r="U1" s="15" t="s">
        <v>37</v>
      </c>
      <c r="V1" s="22"/>
      <c r="W1" s="22"/>
      <c r="X1" s="22"/>
      <c r="Y1" s="22"/>
      <c r="Z1" s="22"/>
      <c r="AA1" s="22"/>
      <c r="AB1" s="22"/>
      <c r="AC1" s="23"/>
    </row>
    <row r="2" spans="1:29" ht="20.149999999999999" customHeight="1" x14ac:dyDescent="0.3">
      <c r="A2" s="65"/>
      <c r="B2" s="79"/>
      <c r="C2" s="82"/>
      <c r="D2" s="80"/>
      <c r="E2" s="82"/>
      <c r="F2" s="82"/>
      <c r="G2" s="82"/>
      <c r="H2" s="81"/>
      <c r="K2" s="97"/>
      <c r="L2" s="97"/>
      <c r="M2" s="25" t="s">
        <v>22</v>
      </c>
      <c r="N2" s="26" t="s">
        <v>23</v>
      </c>
      <c r="O2" s="26" t="s">
        <v>24</v>
      </c>
      <c r="P2" s="26" t="s">
        <v>25</v>
      </c>
      <c r="Q2" s="27" t="s">
        <v>26</v>
      </c>
      <c r="R2" s="28" t="s">
        <v>45</v>
      </c>
      <c r="S2" s="28" t="s">
        <v>46</v>
      </c>
      <c r="T2" s="28" t="s">
        <v>47</v>
      </c>
      <c r="U2" s="29" t="s">
        <v>48</v>
      </c>
      <c r="V2" s="29" t="s">
        <v>49</v>
      </c>
      <c r="W2" s="29" t="s">
        <v>50</v>
      </c>
      <c r="X2" s="29" t="s">
        <v>51</v>
      </c>
      <c r="Y2" s="29" t="s">
        <v>52</v>
      </c>
      <c r="Z2" s="29" t="s">
        <v>53</v>
      </c>
      <c r="AA2" s="29" t="s">
        <v>54</v>
      </c>
      <c r="AB2" s="29" t="s">
        <v>55</v>
      </c>
      <c r="AC2" s="30" t="s">
        <v>56</v>
      </c>
    </row>
    <row r="3" spans="1:29" ht="20.149999999999999" customHeight="1" x14ac:dyDescent="0.3">
      <c r="A3" s="66"/>
      <c r="B3" s="253" t="s">
        <v>128</v>
      </c>
      <c r="C3" s="253"/>
      <c r="D3" s="107" t="str">
        <f>IF(ISBLANK(Übersicht!B19),"",Übersicht!B19)</f>
        <v/>
      </c>
      <c r="E3" s="108"/>
      <c r="F3" s="82"/>
      <c r="K3" s="98"/>
      <c r="L3" s="98"/>
      <c r="M3" s="31" t="s">
        <v>57</v>
      </c>
      <c r="N3" s="32" t="e">
        <f>S3*POWER(LN($D$4),2)+T3*LN($D$4)+R3</f>
        <v>#VALUE!</v>
      </c>
      <c r="O3" s="33" t="e">
        <f>V3*POWER(LN($D$4),2)+W3*LN($D$4)+U3</f>
        <v>#VALUE!</v>
      </c>
      <c r="P3" s="33" t="e">
        <f>Y3*POWER(LN($D$4),2)+Z3*LN($D$4)+X3</f>
        <v>#VALUE!</v>
      </c>
      <c r="Q3" s="34" t="e">
        <f>AB3*POWER(LN($D$4),2)+AC3*LN($D$4)+AA3</f>
        <v>#VALUE!</v>
      </c>
      <c r="R3" s="35">
        <f>'EXP01'!R3</f>
        <v>93.092623071601921</v>
      </c>
      <c r="S3" s="35">
        <f>'EXP01'!S3</f>
        <v>3.3178046339530836</v>
      </c>
      <c r="T3" s="35">
        <f>'EXP01'!T3</f>
        <v>-22.985471120161503</v>
      </c>
      <c r="U3" s="35">
        <f>'EXP01'!U3</f>
        <v>200.43800619874659</v>
      </c>
      <c r="V3" s="35">
        <f>'EXP01'!V3</f>
        <v>5.1258208404392382</v>
      </c>
      <c r="W3" s="35">
        <f>'EXP01'!W3</f>
        <v>-45.407360250581817</v>
      </c>
      <c r="X3" s="35">
        <f>'EXP01'!X3</f>
        <v>205.32570449326826</v>
      </c>
      <c r="Y3" s="35">
        <f>'EXP01'!Y3</f>
        <v>5.458803410422286</v>
      </c>
      <c r="Z3" s="35">
        <f>'EXP01'!Z3</f>
        <v>-39.102801900059738</v>
      </c>
      <c r="AA3" s="35">
        <f>'EXP01'!AA3</f>
        <v>386.22752410859965</v>
      </c>
      <c r="AB3" s="35">
        <f>'EXP01'!AB3</f>
        <v>8.1664767385484698</v>
      </c>
      <c r="AC3" s="35">
        <f>'EXP01'!AC3</f>
        <v>-71.317356579469404</v>
      </c>
    </row>
    <row r="4" spans="1:29" ht="20.149999999999999" customHeight="1" x14ac:dyDescent="0.3">
      <c r="A4" s="66"/>
      <c r="B4" s="253" t="s">
        <v>129</v>
      </c>
      <c r="C4" s="253"/>
      <c r="D4" s="110" t="str">
        <f>IFERROR(MAX(VLOOKUP($D$3,Übersicht!$B$12:$K$19,2),500),"")</f>
        <v/>
      </c>
      <c r="E4" s="109" t="s">
        <v>130</v>
      </c>
      <c r="F4" s="68"/>
      <c r="G4" s="68"/>
      <c r="H4" s="66"/>
      <c r="K4" s="98"/>
      <c r="L4" s="98"/>
      <c r="M4" s="31" t="s">
        <v>59</v>
      </c>
      <c r="N4" s="32" t="e">
        <f t="shared" ref="N4:N6" si="0">S4*POWER(LN($D$4),2)+T4*LN($D$4)+R4</f>
        <v>#VALUE!</v>
      </c>
      <c r="O4" s="33" t="e">
        <f t="shared" ref="O4:O6" si="1">V4*POWER(LN($D$4),2)+W4*LN($D$4)+U4</f>
        <v>#VALUE!</v>
      </c>
      <c r="P4" s="33" t="e">
        <f t="shared" ref="P4:P6" si="2">Y4*POWER(LN($D$4),2)+Z4*LN($D$4)+X4</f>
        <v>#VALUE!</v>
      </c>
      <c r="Q4" s="34" t="e">
        <f t="shared" ref="Q4:Q6" si="3">AB4*POWER(LN($D$4),2)+AC4*LN($D$4)+AA4</f>
        <v>#VALUE!</v>
      </c>
      <c r="R4" s="35">
        <f>'EXP01'!R4</f>
        <v>90.974564764608729</v>
      </c>
      <c r="S4" s="35">
        <f>'EXP01'!S4</f>
        <v>2.9130641412008949</v>
      </c>
      <c r="T4" s="35">
        <f>'EXP01'!T4</f>
        <v>-25.967335887389034</v>
      </c>
      <c r="U4" s="35">
        <f>'EXP01'!U4</f>
        <v>261.44678796317339</v>
      </c>
      <c r="V4" s="35">
        <f>'EXP01'!V4</f>
        <v>5.5497882125883731</v>
      </c>
      <c r="W4" s="35">
        <f>'EXP01'!W4</f>
        <v>-65.467922637646453</v>
      </c>
      <c r="X4" s="35">
        <f>'EXP01'!X4</f>
        <v>442.70282371959411</v>
      </c>
      <c r="Y4" s="35">
        <f>'EXP01'!Y4</f>
        <v>8.4141942134180603</v>
      </c>
      <c r="Z4" s="35">
        <f>'EXP01'!Z4</f>
        <v>-105.45560206368739</v>
      </c>
      <c r="AA4" s="35">
        <f>'EXP01'!AA4</f>
        <v>681.05169018891206</v>
      </c>
      <c r="AB4" s="35">
        <f>'EXP01'!AB4</f>
        <v>12.258812918967873</v>
      </c>
      <c r="AC4" s="35">
        <f>'EXP01'!AC4</f>
        <v>-158.39814806837435</v>
      </c>
    </row>
    <row r="5" spans="1:29" ht="20.149999999999999" customHeight="1" x14ac:dyDescent="0.3">
      <c r="A5" s="66"/>
      <c r="B5" s="253" t="s">
        <v>137</v>
      </c>
      <c r="C5" s="253"/>
      <c r="D5" s="254" t="str">
        <f>IFERROR(VLOOKUP(D3,Übersicht!$B$12:$K$19,8),"")</f>
        <v/>
      </c>
      <c r="E5" s="255"/>
      <c r="F5" s="87"/>
      <c r="G5" s="68"/>
      <c r="H5" s="66"/>
      <c r="K5" s="98"/>
      <c r="L5" s="98"/>
      <c r="M5" s="31" t="s">
        <v>61</v>
      </c>
      <c r="N5" s="32" t="e">
        <f t="shared" si="0"/>
        <v>#VALUE!</v>
      </c>
      <c r="O5" s="33" t="e">
        <f t="shared" si="1"/>
        <v>#VALUE!</v>
      </c>
      <c r="P5" s="33" t="e">
        <f t="shared" si="2"/>
        <v>#VALUE!</v>
      </c>
      <c r="Q5" s="34" t="e">
        <f t="shared" si="3"/>
        <v>#VALUE!</v>
      </c>
      <c r="R5" s="35">
        <f>'EXP01'!R5</f>
        <v>53.274375558798241</v>
      </c>
      <c r="S5" s="35">
        <f>'EXP01'!S5</f>
        <v>1.4294790483646878</v>
      </c>
      <c r="T5" s="35">
        <f>'EXP01'!T5</f>
        <v>-15.566588460846209</v>
      </c>
      <c r="U5" s="35">
        <f>'EXP01'!U5</f>
        <v>74.628728192270202</v>
      </c>
      <c r="V5" s="35">
        <f>'EXP01'!V5</f>
        <v>2.0015850751550515</v>
      </c>
      <c r="W5" s="35">
        <f>'EXP01'!W5</f>
        <v>-21.80071236841491</v>
      </c>
      <c r="X5" s="35">
        <f>'EXP01'!X5</f>
        <v>104.40778293687295</v>
      </c>
      <c r="Y5" s="35">
        <f>'EXP01'!Y5</f>
        <v>2.8010505103724763</v>
      </c>
      <c r="Z5" s="35">
        <f>'EXP01'!Z5</f>
        <v>-30.502369533406675</v>
      </c>
      <c r="AA5" s="35">
        <f>'EXP01'!AA5</f>
        <v>137.46029735705258</v>
      </c>
      <c r="AB5" s="35">
        <f>'EXP01'!AB5</f>
        <v>3.6862496555875599</v>
      </c>
      <c r="AC5" s="35">
        <f>'EXP01'!AC5</f>
        <v>-40.151494056245355</v>
      </c>
    </row>
    <row r="6" spans="1:29" ht="20.149999999999999" customHeight="1" x14ac:dyDescent="0.3">
      <c r="A6" s="66"/>
      <c r="B6" s="253" t="s">
        <v>131</v>
      </c>
      <c r="C6" s="253"/>
      <c r="D6" s="254" t="str">
        <f>IFERROR(VLOOKUP(D3,Übersicht!$B$12:$K$19,9),"")</f>
        <v/>
      </c>
      <c r="E6" s="255"/>
      <c r="F6" s="68"/>
      <c r="G6" s="68"/>
      <c r="H6" s="66"/>
      <c r="K6" s="98"/>
      <c r="L6" s="98"/>
      <c r="M6" s="31" t="s">
        <v>62</v>
      </c>
      <c r="N6" s="32" t="e">
        <f t="shared" si="0"/>
        <v>#VALUE!</v>
      </c>
      <c r="O6" s="33" t="e">
        <f t="shared" si="1"/>
        <v>#VALUE!</v>
      </c>
      <c r="P6" s="33" t="e">
        <f t="shared" si="2"/>
        <v>#VALUE!</v>
      </c>
      <c r="Q6" s="34" t="e">
        <f t="shared" si="3"/>
        <v>#VALUE!</v>
      </c>
      <c r="R6" s="35">
        <f>'EXP01'!R6</f>
        <v>41.208768361257029</v>
      </c>
      <c r="S6" s="35">
        <f>'EXP01'!S6</f>
        <v>1.1069394659024079</v>
      </c>
      <c r="T6" s="35">
        <f>'EXP01'!T6</f>
        <v>-12.048776328468888</v>
      </c>
      <c r="U6" s="35">
        <f>'EXP01'!U6</f>
        <v>57.802443826240825</v>
      </c>
      <c r="V6" s="35">
        <f>'EXP01'!V6</f>
        <v>1.5503155184435526</v>
      </c>
      <c r="W6" s="35">
        <f>'EXP01'!W6</f>
        <v>-16.885179415386492</v>
      </c>
      <c r="X6" s="35">
        <f>'EXP01'!X6</f>
        <v>80.951654466519713</v>
      </c>
      <c r="Y6" s="35">
        <f>'EXP01'!Y6</f>
        <v>2.1705591033859024</v>
      </c>
      <c r="Z6" s="35">
        <f>'EXP01'!Z6</f>
        <v>-23.643530732771598</v>
      </c>
      <c r="AA6" s="35">
        <f>'EXP01'!AA6</f>
        <v>106.48503775764438</v>
      </c>
      <c r="AB6" s="35">
        <f>'EXP01'!AB6</f>
        <v>2.8553145171188778</v>
      </c>
      <c r="AC6" s="35">
        <f>'EXP01'!AC6</f>
        <v>-31.101556106766157</v>
      </c>
    </row>
    <row r="7" spans="1:29" ht="20.149999999999999" customHeight="1" x14ac:dyDescent="0.3">
      <c r="A7" s="66"/>
      <c r="B7" s="253" t="s">
        <v>141</v>
      </c>
      <c r="C7" s="253"/>
      <c r="D7" s="254" t="str">
        <f>IFERROR(VLOOKUP($D$3,Übersicht!$B$12:$K$19,10),"")</f>
        <v/>
      </c>
      <c r="E7" s="255"/>
      <c r="F7" s="166" t="s">
        <v>215</v>
      </c>
      <c r="G7" s="167" t="str">
        <f>IF(D7="","",IF($D$7=Definitionen!$B$35,7/8,IF($D$7=Definitionen!$B$36,1/8,1))*360)</f>
        <v/>
      </c>
      <c r="H7" s="66"/>
      <c r="K7" s="98"/>
      <c r="L7" s="98"/>
      <c r="M7" s="31" t="s">
        <v>63</v>
      </c>
      <c r="N7" s="32" t="e">
        <f>S7*LN($D$4)+R7</f>
        <v>#VALUE!</v>
      </c>
      <c r="O7" s="33" t="e">
        <f>V7*LN($D$4)+U7</f>
        <v>#VALUE!</v>
      </c>
      <c r="P7" s="33" t="e">
        <f>Y7*LN($D$4)+X7</f>
        <v>#VALUE!</v>
      </c>
      <c r="Q7" s="34" t="e">
        <f>AB7*LN($D$4)+AA7</f>
        <v>#VALUE!</v>
      </c>
      <c r="R7" s="35">
        <f>'EXP01'!R7</f>
        <v>-151.40202310110195</v>
      </c>
      <c r="S7" s="35">
        <f>'EXP01'!S7</f>
        <v>46.460113184197361</v>
      </c>
      <c r="T7" s="35" t="e">
        <f>'EXP01'!T7</f>
        <v>#N/A</v>
      </c>
      <c r="U7" s="35">
        <f>'EXP01'!U7</f>
        <v>-189.18113980262018</v>
      </c>
      <c r="V7" s="35">
        <f>'EXP01'!V7</f>
        <v>62.146785274269789</v>
      </c>
      <c r="W7" s="35" t="e">
        <f>'EXP01'!W7</f>
        <v>#N/A</v>
      </c>
      <c r="X7" s="35">
        <f>'EXP01'!X7</f>
        <v>-204.79789583430832</v>
      </c>
      <c r="Y7" s="35">
        <f>'EXP01'!Y7</f>
        <v>81.694948964832619</v>
      </c>
      <c r="Z7" s="35" t="e">
        <f>'EXP01'!Z7</f>
        <v>#N/A</v>
      </c>
      <c r="AA7" s="35">
        <f>'EXP01'!AA7</f>
        <v>-166.35065360232457</v>
      </c>
      <c r="AB7" s="35">
        <f>'EXP01'!AB7</f>
        <v>99.695625585028253</v>
      </c>
      <c r="AC7" s="35" t="e">
        <f>'EXP01'!AC7</f>
        <v>#N/A</v>
      </c>
    </row>
    <row r="8" spans="1:29" ht="20.149999999999999" customHeight="1" x14ac:dyDescent="0.3">
      <c r="A8" s="66"/>
      <c r="B8" s="69"/>
      <c r="C8" s="69"/>
      <c r="D8" s="70"/>
      <c r="E8" s="68"/>
      <c r="F8" s="68"/>
      <c r="K8" s="98"/>
      <c r="L8" s="98"/>
      <c r="M8" s="31" t="s">
        <v>64</v>
      </c>
      <c r="N8" s="32" t="e">
        <f>S8*LN($D$4)+R8</f>
        <v>#VALUE!</v>
      </c>
      <c r="O8" s="33" t="e">
        <f>V8*LN($D$4)+U8</f>
        <v>#VALUE!</v>
      </c>
      <c r="P8" s="33" t="e">
        <f>Y8*LN($D$4)+X8</f>
        <v>#VALUE!</v>
      </c>
      <c r="Q8" s="34" t="e">
        <f>AB8*LN($D$4)+AA8</f>
        <v>#VALUE!</v>
      </c>
      <c r="R8" s="35">
        <f>'EXP01'!R8</f>
        <v>-124.56935300032369</v>
      </c>
      <c r="S8" s="35">
        <f>'EXP01'!S8</f>
        <v>33.225222384204876</v>
      </c>
      <c r="T8" s="35" t="e">
        <f>'EXP01'!T8</f>
        <v>#N/A</v>
      </c>
      <c r="U8" s="35">
        <f>'EXP01'!U8</f>
        <v>-166.85996540765368</v>
      </c>
      <c r="V8" s="35">
        <f>'EXP01'!V8</f>
        <v>48.693698186179915</v>
      </c>
      <c r="W8" s="35" t="e">
        <f>'EXP01'!W8</f>
        <v>#N/A</v>
      </c>
      <c r="X8" s="35">
        <f>'EXP01'!X8</f>
        <v>-234.98108900088144</v>
      </c>
      <c r="Y8" s="35">
        <f>'EXP01'!Y8</f>
        <v>75.73012140801751</v>
      </c>
      <c r="Z8" s="35" t="e">
        <f>'EXP01'!Z8</f>
        <v>#N/A</v>
      </c>
      <c r="AA8" s="35">
        <f>'EXP01'!AA8</f>
        <v>-268.63702951267777</v>
      </c>
      <c r="AB8" s="35">
        <f>'EXP01'!AB8</f>
        <v>100.87011470725513</v>
      </c>
      <c r="AC8" s="35" t="e">
        <f>'EXP01'!AC8</f>
        <v>#N/A</v>
      </c>
    </row>
    <row r="9" spans="1:29" ht="20.149999999999999" customHeight="1" x14ac:dyDescent="0.3">
      <c r="A9" s="66"/>
      <c r="B9" s="233" t="s">
        <v>96</v>
      </c>
      <c r="C9" s="234"/>
      <c r="D9" s="235" t="s">
        <v>97</v>
      </c>
      <c r="E9" s="236"/>
      <c r="F9" s="237" t="s">
        <v>102</v>
      </c>
      <c r="G9" s="238"/>
      <c r="H9" s="239" t="s">
        <v>103</v>
      </c>
      <c r="I9" s="240"/>
      <c r="K9" s="98"/>
      <c r="L9" s="98"/>
      <c r="M9" s="31" t="s">
        <v>65</v>
      </c>
      <c r="N9" s="32" t="e">
        <f t="shared" ref="N9" si="4">S9*POWER(LN($D$4),2)+T9*LN($D$4)+R9</f>
        <v>#VALUE!</v>
      </c>
      <c r="O9" s="33" t="e">
        <f t="shared" ref="O9" si="5">V9*POWER(LN($D$4),2)+W9*LN($D$4)+U9</f>
        <v>#VALUE!</v>
      </c>
      <c r="P9" s="33" t="e">
        <f t="shared" ref="P9" si="6">Y9*POWER(LN($D$4),2)+Z9*LN($D$4)+X9</f>
        <v>#VALUE!</v>
      </c>
      <c r="Q9" s="34" t="e">
        <f t="shared" ref="Q9" si="7">AB9*POWER(LN($D$4),2)+AC9*LN($D$4)+AA9</f>
        <v>#VALUE!</v>
      </c>
      <c r="R9" s="35">
        <f>'EXP01'!R9</f>
        <v>310.5119617687792</v>
      </c>
      <c r="S9" s="35">
        <f>'EXP01'!S9</f>
        <v>7.7421387881730945</v>
      </c>
      <c r="T9" s="35">
        <f>'EXP01'!T9</f>
        <v>-95.267595022870779</v>
      </c>
      <c r="U9" s="35">
        <f>'EXP01'!U9</f>
        <v>365.5962267410319</v>
      </c>
      <c r="V9" s="35">
        <f>'EXP01'!V9</f>
        <v>9.4193468422165996</v>
      </c>
      <c r="W9" s="35">
        <f>'EXP01'!W9</f>
        <v>-111.27046096687278</v>
      </c>
      <c r="X9" s="35">
        <f>'EXP01'!X9</f>
        <v>463.48590755925341</v>
      </c>
      <c r="Y9" s="35">
        <f>'EXP01'!Y9</f>
        <v>12.170544779944855</v>
      </c>
      <c r="Z9" s="35">
        <f>'EXP01'!Z9</f>
        <v>-138.81738849065061</v>
      </c>
      <c r="AA9" s="35">
        <f>'EXP01'!AA9</f>
        <v>595.85532917946375</v>
      </c>
      <c r="AB9" s="35">
        <f>'EXP01'!AB9</f>
        <v>15.890693693746071</v>
      </c>
      <c r="AC9" s="35">
        <f>'EXP01'!AC9</f>
        <v>-176.06684792892779</v>
      </c>
    </row>
    <row r="10" spans="1:29" ht="20.149999999999999" customHeight="1" x14ac:dyDescent="0.3">
      <c r="A10" s="66"/>
      <c r="B10" s="74"/>
      <c r="C10" s="73"/>
      <c r="D10" s="72"/>
      <c r="E10" s="73"/>
      <c r="F10" s="68"/>
      <c r="G10" s="71"/>
      <c r="H10" s="71"/>
      <c r="I10" s="71"/>
      <c r="J10" s="66"/>
      <c r="K10" s="98"/>
      <c r="L10" s="98"/>
      <c r="M10" s="31" t="s">
        <v>66</v>
      </c>
      <c r="N10" s="32" t="e">
        <f>S10*POWER(LN($D$4),2)+T10*LN($D$4)+R10</f>
        <v>#VALUE!</v>
      </c>
      <c r="O10" s="33" t="e">
        <f>V10*POWER(LN($D$4),2)+W10*LN($D$4)+U10</f>
        <v>#VALUE!</v>
      </c>
      <c r="P10" s="33" t="e">
        <f>Y10*POWER(LN($D$4),2)+Z10*LN($D$4)+X10</f>
        <v>#VALUE!</v>
      </c>
      <c r="Q10" s="34" t="e">
        <f>AB10*POWER(LN($D$4),2)+AC10*LN($D$4)+AA10</f>
        <v>#VALUE!</v>
      </c>
      <c r="R10" s="35">
        <f>'EXP01'!R10</f>
        <v>137.25772756842207</v>
      </c>
      <c r="S10" s="35">
        <f>'EXP01'!S10</f>
        <v>3.6721147885042003</v>
      </c>
      <c r="T10" s="35">
        <f>'EXP01'!T10</f>
        <v>-40.123870462017067</v>
      </c>
      <c r="U10" s="35">
        <f>'EXP01'!U10</f>
        <v>187.85617227647438</v>
      </c>
      <c r="V10" s="35">
        <f>'EXP01'!V10</f>
        <v>5.011589702266928</v>
      </c>
      <c r="W10" s="35">
        <f>'EXP01'!W10</f>
        <v>-55.014968797116502</v>
      </c>
      <c r="X10" s="35">
        <f>'EXP01'!X10</f>
        <v>280.66946738278932</v>
      </c>
      <c r="Y10" s="35">
        <f>'EXP01'!Y10</f>
        <v>7.374268893946347</v>
      </c>
      <c r="Z10" s="35">
        <f>'EXP01'!Z10</f>
        <v>-82.120376270234686</v>
      </c>
      <c r="AA10" s="35">
        <f>'EXP01'!AA10</f>
        <v>433.3356809484942</v>
      </c>
      <c r="AB10" s="35">
        <f>'EXP01'!AB10</f>
        <v>11.272547477545196</v>
      </c>
      <c r="AC10" s="35">
        <f>'EXP01'!AC10</f>
        <v>-127.24672341045219</v>
      </c>
    </row>
    <row r="11" spans="1:29" ht="20.149999999999999" customHeight="1" x14ac:dyDescent="0.3">
      <c r="A11" s="66"/>
      <c r="B11" s="74"/>
      <c r="C11" s="73"/>
      <c r="D11" s="72"/>
      <c r="E11" s="73"/>
      <c r="F11" s="68"/>
      <c r="G11" s="71"/>
      <c r="H11" s="71"/>
      <c r="I11" s="71"/>
      <c r="J11" s="66"/>
      <c r="K11" s="98"/>
      <c r="L11" s="98"/>
      <c r="M11" s="31" t="s">
        <v>67</v>
      </c>
      <c r="N11" s="32" t="e">
        <f>S11*POWER(LN($D$4),2)+T11*LN($D$4)+R11</f>
        <v>#VALUE!</v>
      </c>
      <c r="O11" s="33" t="e">
        <f>V11*POWER(LN($D$4),2)+W11*LN($D$4)+U11</f>
        <v>#VALUE!</v>
      </c>
      <c r="P11" s="33" t="e">
        <f>Y11*POWER(LN($D$4),2)+Z11*LN($D$4)+X11</f>
        <v>#VALUE!</v>
      </c>
      <c r="Q11" s="34" t="e">
        <f>AB11*POWER(LN($D$4),2)+AC11*LN($D$4)+AA11</f>
        <v>#VALUE!</v>
      </c>
      <c r="R11" s="35">
        <f>'EXP01'!R11</f>
        <v>414.03225051947908</v>
      </c>
      <c r="S11" s="35">
        <f>'EXP01'!S11</f>
        <v>9.7368144522116644</v>
      </c>
      <c r="T11" s="35">
        <f>'EXP01'!T11</f>
        <v>-124.20342618084518</v>
      </c>
      <c r="U11" s="35">
        <f>'EXP01'!U11</f>
        <v>195.90599020277699</v>
      </c>
      <c r="V11" s="35">
        <f>'EXP01'!V11</f>
        <v>7.3827516871316323</v>
      </c>
      <c r="W11" s="35">
        <f>'EXP01'!W11</f>
        <v>-71.006411530110341</v>
      </c>
      <c r="X11" s="35">
        <f>'EXP01'!X11</f>
        <v>-337.98244776256547</v>
      </c>
      <c r="Y11" s="35">
        <f>'EXP01'!Y11</f>
        <v>0.24968485836703744</v>
      </c>
      <c r="Z11" s="35">
        <f>'EXP01'!Z11</f>
        <v>66.570439229621073</v>
      </c>
      <c r="AA11" s="35">
        <f>'EXP01'!AA11</f>
        <v>-170.87914419168922</v>
      </c>
      <c r="AB11" s="35">
        <f>'EXP01'!AB11</f>
        <v>0.24976310993316231</v>
      </c>
      <c r="AC11" s="35">
        <f>'EXP01'!AC11</f>
        <v>66.569103311842426</v>
      </c>
    </row>
    <row r="12" spans="1:29" ht="20.149999999999999" customHeight="1" thickBot="1" x14ac:dyDescent="0.35">
      <c r="A12" s="75"/>
      <c r="B12" s="76" t="s">
        <v>117</v>
      </c>
      <c r="C12" s="77"/>
      <c r="D12" s="78"/>
      <c r="E12" s="78"/>
      <c r="F12" s="78"/>
      <c r="G12" s="78"/>
      <c r="H12" s="78"/>
      <c r="I12" s="78"/>
      <c r="J12" s="78"/>
      <c r="K12" s="99"/>
      <c r="L12" s="100"/>
      <c r="M12" s="31" t="s">
        <v>69</v>
      </c>
      <c r="N12" s="32" t="e">
        <f>S12*POWER(LN($D$4),2)+T12*LN($D$4)+R12</f>
        <v>#VALUE!</v>
      </c>
      <c r="O12" s="33" t="e">
        <f>V12*POWER(LN($D$4),2)+W12*LN($D$4)+U12</f>
        <v>#VALUE!</v>
      </c>
      <c r="P12" s="33" t="e">
        <f>Y12*POWER(LN($D$4),2)+Z12*LN($D$4)+X12</f>
        <v>#VALUE!</v>
      </c>
      <c r="Q12" s="34" t="e">
        <f>AB12*POWER(LN($D$4),2)+AC12*LN($D$4)+AA12</f>
        <v>#VALUE!</v>
      </c>
      <c r="R12" s="35">
        <f>'EXP01'!R12</f>
        <v>143.975985411013</v>
      </c>
      <c r="S12" s="35">
        <f>'EXP01'!S12</f>
        <v>3.778080889753396</v>
      </c>
      <c r="T12" s="35">
        <f>'EXP01'!T12</f>
        <v>-41.818083232104883</v>
      </c>
      <c r="U12" s="35">
        <f>'EXP01'!U12</f>
        <v>195.60543126320263</v>
      </c>
      <c r="V12" s="35">
        <f>'EXP01'!V12</f>
        <v>5.1502255210416674</v>
      </c>
      <c r="W12" s="35">
        <f>'EXP01'!W12</f>
        <v>-57.067177812568445</v>
      </c>
      <c r="X12" s="35">
        <f>'EXP01'!X12</f>
        <v>277.68379579625275</v>
      </c>
      <c r="Y12" s="35">
        <f>'EXP01'!Y12</f>
        <v>7.5264097719575487</v>
      </c>
      <c r="Z12" s="35">
        <f>'EXP01'!Z12</f>
        <v>-82.655052669918916</v>
      </c>
      <c r="AA12" s="35">
        <f>'EXP01'!AA12</f>
        <v>-95.234729014170881</v>
      </c>
      <c r="AB12" s="35">
        <f>'EXP01'!AB12</f>
        <v>3.7824292043099876</v>
      </c>
      <c r="AC12" s="35">
        <f>'EXP01'!AC12</f>
        <v>4.31931443997739</v>
      </c>
    </row>
    <row r="13" spans="1:29" ht="20.149999999999999" customHeight="1" x14ac:dyDescent="0.25">
      <c r="A13" s="38"/>
      <c r="B13" s="249" t="s">
        <v>84</v>
      </c>
      <c r="C13" s="218" t="s">
        <v>132</v>
      </c>
      <c r="D13" s="215" t="s">
        <v>133</v>
      </c>
      <c r="E13" s="251" t="s">
        <v>134</v>
      </c>
      <c r="F13" s="220" t="s">
        <v>136</v>
      </c>
      <c r="G13" s="220" t="s">
        <v>138</v>
      </c>
      <c r="H13" s="220" t="s">
        <v>139</v>
      </c>
      <c r="I13" s="220" t="s">
        <v>140</v>
      </c>
      <c r="J13" s="247" t="s">
        <v>135</v>
      </c>
      <c r="K13" s="101"/>
      <c r="M13" s="31" t="s">
        <v>70</v>
      </c>
      <c r="N13" s="32" t="e">
        <f>S13*LN($D$4)+R13</f>
        <v>#VALUE!</v>
      </c>
      <c r="O13" s="33" t="e">
        <f>V13*LN($D$4)+U13</f>
        <v>#VALUE!</v>
      </c>
      <c r="P13" s="33" t="e">
        <f t="shared" ref="P13:P14" si="8">Y13*LN($D$4)+X13</f>
        <v>#VALUE!</v>
      </c>
      <c r="Q13" s="34" t="e">
        <f>AB13*LN($D$4)+AA13</f>
        <v>#VALUE!</v>
      </c>
      <c r="R13" s="35">
        <f>'EXP01'!R13</f>
        <v>-153.84427224977563</v>
      </c>
      <c r="S13" s="35">
        <f>'EXP01'!S13</f>
        <v>47.075322524802303</v>
      </c>
      <c r="T13" s="35" t="e">
        <f>'EXP01'!T13</f>
        <v>#N/A</v>
      </c>
      <c r="U13" s="35">
        <f>'EXP01'!U13</f>
        <v>-185.05382205802621</v>
      </c>
      <c r="V13" s="35">
        <f>'EXP01'!V13</f>
        <v>61.905312340551518</v>
      </c>
      <c r="W13" s="35" t="e">
        <f>'EXP01'!W13</f>
        <v>#N/A</v>
      </c>
      <c r="X13" s="35">
        <f>'EXP01'!X13</f>
        <v>-201.1969592565772</v>
      </c>
      <c r="Y13" s="35">
        <f>'EXP01'!Y13</f>
        <v>81.523843268491518</v>
      </c>
      <c r="Z13" s="35" t="e">
        <f>'EXP01'!Z13</f>
        <v>#N/A</v>
      </c>
      <c r="AA13" s="35">
        <f>'EXP01'!AA13</f>
        <v>-159.56740299547249</v>
      </c>
      <c r="AB13" s="35">
        <f>'EXP01'!AB13</f>
        <v>99.061467206228002</v>
      </c>
      <c r="AC13" s="35" t="e">
        <f>'EXP01'!AC13</f>
        <v>#N/A</v>
      </c>
    </row>
    <row r="14" spans="1:29" ht="20.149999999999999" customHeight="1" x14ac:dyDescent="0.25">
      <c r="A14" s="38"/>
      <c r="B14" s="250"/>
      <c r="C14" s="219"/>
      <c r="D14" s="216"/>
      <c r="E14" s="252"/>
      <c r="F14" s="221"/>
      <c r="G14" s="221"/>
      <c r="H14" s="221"/>
      <c r="I14" s="221"/>
      <c r="J14" s="248"/>
      <c r="K14" s="101"/>
      <c r="M14" s="31" t="s">
        <v>71</v>
      </c>
      <c r="N14" s="32" t="e">
        <f>S14*LN($D$4)+R14</f>
        <v>#VALUE!</v>
      </c>
      <c r="O14" s="33" t="e">
        <f>V14*LN($D$4)+U14</f>
        <v>#VALUE!</v>
      </c>
      <c r="P14" s="33" t="e">
        <f t="shared" si="8"/>
        <v>#VALUE!</v>
      </c>
      <c r="Q14" s="34" t="e">
        <f>AB14*LN($D$4)+AA14</f>
        <v>#VALUE!</v>
      </c>
      <c r="R14" s="35">
        <f>'EXP01'!R14</f>
        <v>-157.83872990771695</v>
      </c>
      <c r="S14" s="35">
        <f>'EXP01'!S14</f>
        <v>38.887956132449915</v>
      </c>
      <c r="T14" s="35" t="e">
        <f>'EXP01'!T14</f>
        <v>#N/A</v>
      </c>
      <c r="U14" s="35">
        <f>'EXP01'!U14</f>
        <v>-180.56338538125638</v>
      </c>
      <c r="V14" s="35">
        <f>'EXP01'!V14</f>
        <v>52.509347924630937</v>
      </c>
      <c r="W14" s="35" t="e">
        <f>'EXP01'!W14</f>
        <v>#N/A</v>
      </c>
      <c r="X14" s="35">
        <f>'EXP01'!X14</f>
        <v>-233.65268053518261</v>
      </c>
      <c r="Y14" s="35">
        <f>'EXP01'!Y14</f>
        <v>75.628748188728594</v>
      </c>
      <c r="Z14" s="35" t="e">
        <f>'EXP01'!Z14</f>
        <v>#N/A</v>
      </c>
      <c r="AA14" s="35">
        <f>'EXP01'!AA14</f>
        <v>-266.70428153534363</v>
      </c>
      <c r="AB14" s="35">
        <f>'EXP01'!AB14</f>
        <v>100.72888868578781</v>
      </c>
      <c r="AC14" s="35" t="e">
        <f>'EXP01'!AC14</f>
        <v>#N/A</v>
      </c>
    </row>
    <row r="15" spans="1:29" ht="40" customHeight="1" x14ac:dyDescent="0.25">
      <c r="A15" s="38"/>
      <c r="B15" s="93" t="s">
        <v>118</v>
      </c>
      <c r="C15" s="24" t="e">
        <f>VLOOKUP($D$3,Übersicht!$B$12:$V$19,18)</f>
        <v>#N/A</v>
      </c>
      <c r="D15" s="90" t="e">
        <f>(((VLOOKUP(C15,Erklärungen!B:C,2,FALSE))/1000000))*(Übersicht!$N19^2*Erklärungen!$C$21)</f>
        <v>#N/A</v>
      </c>
      <c r="E15" s="174"/>
      <c r="F15" s="91" t="str">
        <f>IFERROR(IF(ISBLANK(E15),D15,E15)*0.1,"")</f>
        <v/>
      </c>
      <c r="G15" s="174"/>
      <c r="H15" s="174"/>
      <c r="I15" s="185" t="e">
        <f>MAX(D15,E15)*0.9</f>
        <v>#N/A</v>
      </c>
      <c r="J15" s="186" t="e">
        <f>IF($D$5=Definitionen!$B$18,F15+G15+H15,I15)</f>
        <v>#N/A</v>
      </c>
      <c r="K15" s="101"/>
      <c r="L15" s="42"/>
      <c r="M15" s="10"/>
    </row>
    <row r="16" spans="1:29" ht="40" customHeight="1" x14ac:dyDescent="0.25">
      <c r="A16" s="38"/>
      <c r="B16" s="93" t="s">
        <v>119</v>
      </c>
      <c r="C16" s="24" t="e">
        <f>VLOOKUP($D$3,Übersicht!$B$12:$V$19,19)</f>
        <v>#N/A</v>
      </c>
      <c r="D16" s="90" t="e">
        <f>(((VLOOKUP(C15,Erklärungen!B:C,2,FALSE))/1000000))*((Übersicht!$O19^2*Erklärungen!$C$21)-(Übersicht!N19^2*Erklärungen!$C$21))</f>
        <v>#N/A</v>
      </c>
      <c r="E16" s="174"/>
      <c r="F16" s="91" t="str">
        <f t="shared" ref="F16:F18" si="9">IFERROR(IF(ISBLANK(E16),D16,E16)*0.1,"")</f>
        <v/>
      </c>
      <c r="G16" s="174"/>
      <c r="H16" s="174"/>
      <c r="I16" s="185" t="e">
        <f>MAX(D16,E16)*0.9</f>
        <v>#N/A</v>
      </c>
      <c r="J16" s="186" t="e">
        <f>IF($D$5=Definitionen!$B$18,F16+G16+H16,I16)</f>
        <v>#N/A</v>
      </c>
      <c r="L16" s="96"/>
      <c r="M16" s="10"/>
    </row>
    <row r="17" spans="1:27" ht="40" customHeight="1" x14ac:dyDescent="0.25">
      <c r="B17" s="93" t="s">
        <v>120</v>
      </c>
      <c r="C17" s="24" t="e">
        <f>VLOOKUP($D$3,Übersicht!$B$12:$V$19,20)</f>
        <v>#N/A</v>
      </c>
      <c r="D17" s="90" t="e">
        <f>(((VLOOKUP(C15,Erklärungen!B:C,2,FALSE))/1000000))*((Übersicht!$P19^2*Erklärungen!$C$21)-(Übersicht!O19^2*Erklärungen!$C$21))</f>
        <v>#N/A</v>
      </c>
      <c r="E17" s="174"/>
      <c r="F17" s="91" t="str">
        <f t="shared" si="9"/>
        <v/>
      </c>
      <c r="G17" s="174"/>
      <c r="H17" s="174"/>
      <c r="I17" s="185" t="e">
        <f>MAX(D17,E17)*0.9</f>
        <v>#N/A</v>
      </c>
      <c r="J17" s="186" t="e">
        <f>IF($D$5=Definitionen!$B$18,F17+G17+H17,I17)</f>
        <v>#N/A</v>
      </c>
      <c r="L17" s="96"/>
      <c r="M17" s="10"/>
    </row>
    <row r="18" spans="1:27" ht="40" customHeight="1" thickBot="1" x14ac:dyDescent="0.35">
      <c r="B18" s="94" t="s">
        <v>121</v>
      </c>
      <c r="C18" s="164" t="e">
        <f>VLOOKUP($D$3,Übersicht!$B$12:$V$19,21)</f>
        <v>#N/A</v>
      </c>
      <c r="D18" s="95" t="e">
        <f>(((VLOOKUP(C15,Erklärungen!B:C,2,FALSE))/1000000))*((Übersicht!$Q19^2*Erklärungen!$C$21)-(Übersicht!P19^2*Erklärungen!$C$21))</f>
        <v>#N/A</v>
      </c>
      <c r="E18" s="175"/>
      <c r="F18" s="165" t="str">
        <f t="shared" si="9"/>
        <v/>
      </c>
      <c r="G18" s="175"/>
      <c r="H18" s="175"/>
      <c r="I18" s="187" t="e">
        <f>MAX(D18,E18)*0.9</f>
        <v>#N/A</v>
      </c>
      <c r="J18" s="186" t="e">
        <f>IF($D$5=Definitionen!$B$18,F18+G18+H18,I18)</f>
        <v>#N/A</v>
      </c>
      <c r="M18" s="10"/>
      <c r="N18" s="17" t="s">
        <v>38</v>
      </c>
      <c r="O18" s="18"/>
      <c r="Y18" s="39"/>
      <c r="Z18" s="39"/>
      <c r="AA18" s="39"/>
    </row>
    <row r="19" spans="1:27" ht="20.149999999999999" customHeight="1" x14ac:dyDescent="0.3">
      <c r="M19" s="25" t="s">
        <v>22</v>
      </c>
      <c r="N19" s="26" t="s">
        <v>27</v>
      </c>
      <c r="O19" s="26" t="s">
        <v>36</v>
      </c>
      <c r="P19" s="26" t="s">
        <v>28</v>
      </c>
      <c r="Q19" s="26" t="s">
        <v>29</v>
      </c>
      <c r="Y19" s="39"/>
      <c r="Z19" s="39"/>
      <c r="AA19" s="39"/>
    </row>
    <row r="20" spans="1:27" ht="20.149999999999999" customHeight="1" x14ac:dyDescent="0.25">
      <c r="M20" s="31" t="s">
        <v>57</v>
      </c>
      <c r="N20" s="32" t="e">
        <f t="shared" ref="N20:N31" si="10">POWER(N3, 2)*PI()</f>
        <v>#VALUE!</v>
      </c>
      <c r="O20" s="32" t="e">
        <f t="shared" ref="O20:Q31" si="11">POWER(O3, 2)*PI() - POWER(N3, 2)*PI()</f>
        <v>#VALUE!</v>
      </c>
      <c r="P20" s="32" t="e">
        <f t="shared" si="11"/>
        <v>#VALUE!</v>
      </c>
      <c r="Q20" s="32" t="e">
        <f t="shared" si="11"/>
        <v>#VALUE!</v>
      </c>
      <c r="Y20" s="40"/>
      <c r="Z20" s="39"/>
      <c r="AA20" s="39"/>
    </row>
    <row r="21" spans="1:27" ht="20.149999999999999" customHeight="1" x14ac:dyDescent="0.25">
      <c r="M21" s="31" t="s">
        <v>59</v>
      </c>
      <c r="N21" s="32" t="e">
        <f t="shared" si="10"/>
        <v>#VALUE!</v>
      </c>
      <c r="O21" s="32" t="e">
        <f t="shared" si="11"/>
        <v>#VALUE!</v>
      </c>
      <c r="P21" s="32" t="e">
        <f t="shared" si="11"/>
        <v>#VALUE!</v>
      </c>
      <c r="Q21" s="32" t="e">
        <f t="shared" si="11"/>
        <v>#VALUE!</v>
      </c>
      <c r="Y21" s="41"/>
      <c r="Z21" s="39"/>
      <c r="AA21" s="39"/>
    </row>
    <row r="22" spans="1:27" ht="20.149999999999999" customHeight="1" x14ac:dyDescent="0.25">
      <c r="M22" s="31" t="s">
        <v>61</v>
      </c>
      <c r="N22" s="32" t="e">
        <f t="shared" si="10"/>
        <v>#VALUE!</v>
      </c>
      <c r="O22" s="32" t="e">
        <f t="shared" si="11"/>
        <v>#VALUE!</v>
      </c>
      <c r="P22" s="32" t="e">
        <f t="shared" si="11"/>
        <v>#VALUE!</v>
      </c>
      <c r="Q22" s="32" t="e">
        <f t="shared" si="11"/>
        <v>#VALUE!</v>
      </c>
      <c r="Y22" s="41"/>
      <c r="Z22" s="39"/>
      <c r="AA22" s="39"/>
    </row>
    <row r="23" spans="1:27" ht="20.149999999999999" customHeight="1" x14ac:dyDescent="0.25">
      <c r="M23" s="31" t="s">
        <v>62</v>
      </c>
      <c r="N23" s="32" t="e">
        <f t="shared" si="10"/>
        <v>#VALUE!</v>
      </c>
      <c r="O23" s="32" t="e">
        <f t="shared" si="11"/>
        <v>#VALUE!</v>
      </c>
      <c r="P23" s="32" t="e">
        <f t="shared" si="11"/>
        <v>#VALUE!</v>
      </c>
      <c r="Q23" s="32" t="e">
        <f t="shared" si="11"/>
        <v>#VALUE!</v>
      </c>
      <c r="Y23" s="41"/>
      <c r="Z23" s="39"/>
      <c r="AA23" s="39"/>
    </row>
    <row r="24" spans="1:27" ht="20.149999999999999" customHeight="1" x14ac:dyDescent="0.25">
      <c r="M24" s="31" t="s">
        <v>63</v>
      </c>
      <c r="N24" s="32" t="e">
        <f t="shared" si="10"/>
        <v>#VALUE!</v>
      </c>
      <c r="O24" s="32" t="e">
        <f t="shared" si="11"/>
        <v>#VALUE!</v>
      </c>
      <c r="P24" s="32" t="e">
        <f t="shared" si="11"/>
        <v>#VALUE!</v>
      </c>
      <c r="Q24" s="32" t="e">
        <f t="shared" si="11"/>
        <v>#VALUE!</v>
      </c>
      <c r="Y24" s="41"/>
      <c r="Z24" s="39"/>
      <c r="AA24" s="39"/>
    </row>
    <row r="25" spans="1:27" ht="20.149999999999999" customHeight="1" x14ac:dyDescent="0.25">
      <c r="M25" s="31" t="s">
        <v>64</v>
      </c>
      <c r="N25" s="32" t="e">
        <f t="shared" si="10"/>
        <v>#VALUE!</v>
      </c>
      <c r="O25" s="32" t="e">
        <f t="shared" si="11"/>
        <v>#VALUE!</v>
      </c>
      <c r="P25" s="32" t="e">
        <f t="shared" si="11"/>
        <v>#VALUE!</v>
      </c>
      <c r="Q25" s="32" t="e">
        <f t="shared" si="11"/>
        <v>#VALUE!</v>
      </c>
      <c r="Y25" s="41"/>
      <c r="Z25" s="39"/>
      <c r="AA25" s="39"/>
    </row>
    <row r="26" spans="1:27" ht="20.149999999999999" customHeight="1" x14ac:dyDescent="0.25">
      <c r="J26" s="38"/>
      <c r="K26" s="101"/>
      <c r="L26" s="101"/>
      <c r="M26" s="31" t="s">
        <v>65</v>
      </c>
      <c r="N26" s="32" t="e">
        <f t="shared" si="10"/>
        <v>#VALUE!</v>
      </c>
      <c r="O26" s="32" t="e">
        <f t="shared" si="11"/>
        <v>#VALUE!</v>
      </c>
      <c r="P26" s="32" t="e">
        <f t="shared" si="11"/>
        <v>#VALUE!</v>
      </c>
      <c r="Q26" s="32" t="e">
        <f t="shared" si="11"/>
        <v>#VALUE!</v>
      </c>
      <c r="Y26" s="41"/>
      <c r="Z26" s="39"/>
      <c r="AA26" s="39"/>
    </row>
    <row r="27" spans="1:27" ht="20.149999999999999" customHeight="1" x14ac:dyDescent="0.25">
      <c r="A27" s="38"/>
      <c r="J27" s="38"/>
      <c r="K27" s="101"/>
      <c r="L27" s="101"/>
      <c r="M27" s="31" t="s">
        <v>66</v>
      </c>
      <c r="N27" s="32" t="e">
        <f t="shared" si="10"/>
        <v>#VALUE!</v>
      </c>
      <c r="O27" s="32" t="e">
        <f t="shared" si="11"/>
        <v>#VALUE!</v>
      </c>
      <c r="P27" s="32" t="e">
        <f t="shared" si="11"/>
        <v>#VALUE!</v>
      </c>
      <c r="Q27" s="32" t="e">
        <f t="shared" si="11"/>
        <v>#VALUE!</v>
      </c>
      <c r="Y27" s="41"/>
      <c r="Z27" s="39"/>
      <c r="AA27" s="39"/>
    </row>
    <row r="28" spans="1:27" ht="20.149999999999999" customHeight="1" x14ac:dyDescent="0.25">
      <c r="A28" s="38"/>
      <c r="J28" s="38"/>
      <c r="K28" s="101"/>
      <c r="L28" s="101"/>
      <c r="M28" s="31" t="s">
        <v>67</v>
      </c>
      <c r="N28" s="32" t="e">
        <f t="shared" si="10"/>
        <v>#VALUE!</v>
      </c>
      <c r="O28" s="32" t="e">
        <f t="shared" si="11"/>
        <v>#VALUE!</v>
      </c>
      <c r="P28" s="32" t="e">
        <f t="shared" si="11"/>
        <v>#VALUE!</v>
      </c>
      <c r="Q28" s="32" t="e">
        <f t="shared" si="11"/>
        <v>#VALUE!</v>
      </c>
      <c r="Y28" s="41"/>
      <c r="Z28" s="39"/>
      <c r="AA28" s="39"/>
    </row>
    <row r="29" spans="1:27" ht="20.149999999999999" customHeight="1" x14ac:dyDescent="0.25">
      <c r="A29" s="38"/>
      <c r="J29" s="38"/>
      <c r="K29" s="101"/>
      <c r="L29" s="101"/>
      <c r="M29" s="31" t="s">
        <v>69</v>
      </c>
      <c r="N29" s="32" t="e">
        <f t="shared" si="10"/>
        <v>#VALUE!</v>
      </c>
      <c r="O29" s="32" t="e">
        <f t="shared" si="11"/>
        <v>#VALUE!</v>
      </c>
      <c r="P29" s="32" t="e">
        <f t="shared" si="11"/>
        <v>#VALUE!</v>
      </c>
      <c r="Q29" s="32" t="e">
        <f t="shared" si="11"/>
        <v>#VALUE!</v>
      </c>
      <c r="Y29" s="41"/>
      <c r="Z29" s="39"/>
      <c r="AA29" s="39"/>
    </row>
    <row r="30" spans="1:27" ht="20.149999999999999" customHeight="1" x14ac:dyDescent="0.25">
      <c r="A30" s="38"/>
      <c r="M30" s="31" t="s">
        <v>70</v>
      </c>
      <c r="N30" s="32" t="e">
        <f t="shared" si="10"/>
        <v>#VALUE!</v>
      </c>
      <c r="O30" s="32" t="e">
        <f t="shared" si="11"/>
        <v>#VALUE!</v>
      </c>
      <c r="P30" s="32" t="e">
        <f t="shared" si="11"/>
        <v>#VALUE!</v>
      </c>
      <c r="Q30" s="32" t="e">
        <f t="shared" si="11"/>
        <v>#VALUE!</v>
      </c>
      <c r="Y30" s="41"/>
      <c r="Z30" s="39"/>
      <c r="AA30" s="39"/>
    </row>
    <row r="31" spans="1:27" ht="20.149999999999999" customHeight="1" x14ac:dyDescent="0.25">
      <c r="M31" s="31" t="s">
        <v>71</v>
      </c>
      <c r="N31" s="32" t="e">
        <f t="shared" si="10"/>
        <v>#VALUE!</v>
      </c>
      <c r="O31" s="32" t="e">
        <f t="shared" si="11"/>
        <v>#VALUE!</v>
      </c>
      <c r="P31" s="32" t="e">
        <f t="shared" si="11"/>
        <v>#VALUE!</v>
      </c>
      <c r="Q31" s="32" t="e">
        <f t="shared" si="11"/>
        <v>#VALUE!</v>
      </c>
      <c r="Y31" s="39"/>
      <c r="Z31" s="39"/>
      <c r="AA31" s="39"/>
    </row>
    <row r="32" spans="1:27" ht="20.149999999999999" customHeight="1" x14ac:dyDescent="0.25">
      <c r="M32" s="10"/>
      <c r="Q32" s="39"/>
      <c r="R32" s="39"/>
      <c r="S32" s="39"/>
      <c r="T32" s="39"/>
      <c r="U32" s="39"/>
      <c r="V32" s="39"/>
      <c r="W32" s="39"/>
      <c r="X32" s="39"/>
      <c r="Y32" s="39"/>
      <c r="Z32" s="39"/>
      <c r="AA32" s="39"/>
    </row>
    <row r="33" spans="13:28" ht="20.149999999999999" customHeight="1" x14ac:dyDescent="0.3">
      <c r="M33" s="39"/>
      <c r="N33" s="102"/>
      <c r="O33" s="103"/>
      <c r="P33" s="39"/>
      <c r="Q33" s="39"/>
      <c r="R33" s="39"/>
      <c r="S33" s="39"/>
      <c r="T33" s="39"/>
      <c r="U33" s="102"/>
      <c r="V33" s="103"/>
      <c r="W33" s="39"/>
      <c r="X33" s="39"/>
      <c r="Y33" s="39"/>
      <c r="Z33" s="39"/>
      <c r="AA33" s="39"/>
      <c r="AB33" s="39"/>
    </row>
    <row r="34" spans="13:28" ht="20.149999999999999" customHeight="1" x14ac:dyDescent="0.3">
      <c r="M34" s="104"/>
      <c r="N34" s="105"/>
      <c r="O34" s="105"/>
      <c r="P34" s="105"/>
      <c r="Q34" s="105"/>
      <c r="R34" s="105"/>
      <c r="S34" s="39"/>
      <c r="T34" s="104"/>
      <c r="U34" s="105"/>
      <c r="V34" s="105"/>
      <c r="W34" s="105"/>
      <c r="X34" s="105"/>
      <c r="Y34" s="105"/>
      <c r="Z34" s="39"/>
      <c r="AA34" s="39"/>
      <c r="AB34" s="39"/>
    </row>
    <row r="35" spans="13:28" ht="20.149999999999999" customHeight="1" x14ac:dyDescent="0.25">
      <c r="M35" s="40"/>
      <c r="N35" s="106"/>
      <c r="O35" s="106"/>
      <c r="P35" s="106"/>
      <c r="Q35" s="106"/>
      <c r="R35" s="106"/>
      <c r="S35" s="39"/>
      <c r="T35" s="40"/>
      <c r="U35" s="106"/>
      <c r="V35" s="106"/>
      <c r="W35" s="106"/>
      <c r="X35" s="106"/>
      <c r="Y35" s="106"/>
      <c r="Z35" s="39"/>
      <c r="AA35" s="39"/>
      <c r="AB35" s="39"/>
    </row>
    <row r="36" spans="13:28" ht="20.149999999999999" customHeight="1" x14ac:dyDescent="0.25">
      <c r="M36" s="40"/>
      <c r="N36" s="106"/>
      <c r="O36" s="106"/>
      <c r="P36" s="106"/>
      <c r="Q36" s="106"/>
      <c r="R36" s="106"/>
      <c r="S36" s="39"/>
      <c r="T36" s="40"/>
      <c r="U36" s="106"/>
      <c r="V36" s="106"/>
      <c r="W36" s="106"/>
      <c r="X36" s="106"/>
      <c r="Y36" s="106"/>
      <c r="Z36" s="39"/>
      <c r="AA36" s="39"/>
      <c r="AB36" s="39"/>
    </row>
    <row r="37" spans="13:28" ht="20.149999999999999" customHeight="1" x14ac:dyDescent="0.25">
      <c r="M37" s="40"/>
      <c r="N37" s="106"/>
      <c r="O37" s="106"/>
      <c r="P37" s="106"/>
      <c r="Q37" s="106"/>
      <c r="R37" s="106"/>
      <c r="S37" s="39"/>
      <c r="T37" s="40"/>
      <c r="U37" s="106"/>
      <c r="V37" s="106"/>
      <c r="W37" s="106"/>
      <c r="X37" s="106"/>
      <c r="Y37" s="106"/>
      <c r="Z37" s="39"/>
      <c r="AA37" s="39"/>
      <c r="AB37" s="39"/>
    </row>
    <row r="38" spans="13:28" ht="20.149999999999999" customHeight="1" x14ac:dyDescent="0.25">
      <c r="M38" s="40"/>
      <c r="N38" s="106"/>
      <c r="O38" s="106"/>
      <c r="P38" s="106"/>
      <c r="Q38" s="106"/>
      <c r="R38" s="106"/>
      <c r="S38" s="39"/>
      <c r="T38" s="40"/>
      <c r="U38" s="106"/>
      <c r="V38" s="106"/>
      <c r="W38" s="106"/>
      <c r="X38" s="106"/>
      <c r="Y38" s="106"/>
      <c r="Z38" s="39"/>
      <c r="AA38" s="39"/>
      <c r="AB38" s="39"/>
    </row>
    <row r="39" spans="13:28" ht="20.149999999999999" customHeight="1" x14ac:dyDescent="0.25">
      <c r="M39" s="40"/>
      <c r="N39" s="106"/>
      <c r="O39" s="106"/>
      <c r="P39" s="106"/>
      <c r="Q39" s="106"/>
      <c r="R39" s="106"/>
      <c r="S39" s="39"/>
      <c r="T39" s="40"/>
      <c r="U39" s="106"/>
      <c r="V39" s="106"/>
      <c r="W39" s="106"/>
      <c r="X39" s="106"/>
      <c r="Y39" s="106"/>
      <c r="Z39" s="39"/>
      <c r="AA39" s="39"/>
      <c r="AB39" s="39"/>
    </row>
    <row r="40" spans="13:28" ht="20.149999999999999" customHeight="1" x14ac:dyDescent="0.25">
      <c r="M40" s="40"/>
      <c r="N40" s="106"/>
      <c r="O40" s="106"/>
      <c r="P40" s="106"/>
      <c r="Q40" s="106"/>
      <c r="R40" s="106"/>
      <c r="S40" s="39"/>
      <c r="T40" s="40"/>
      <c r="U40" s="106"/>
      <c r="V40" s="106"/>
      <c r="W40" s="106"/>
      <c r="X40" s="106"/>
      <c r="Y40" s="106"/>
      <c r="Z40" s="39"/>
      <c r="AA40" s="39"/>
      <c r="AB40" s="39"/>
    </row>
    <row r="41" spans="13:28" ht="20.149999999999999" customHeight="1" x14ac:dyDescent="0.25">
      <c r="M41" s="40"/>
      <c r="N41" s="106"/>
      <c r="O41" s="106"/>
      <c r="P41" s="106"/>
      <c r="Q41" s="106"/>
      <c r="R41" s="106"/>
      <c r="S41" s="39"/>
      <c r="T41" s="40"/>
      <c r="U41" s="106"/>
      <c r="V41" s="106"/>
      <c r="W41" s="106"/>
      <c r="X41" s="106"/>
      <c r="Y41" s="106"/>
      <c r="Z41" s="39"/>
      <c r="AA41" s="39"/>
      <c r="AB41" s="39"/>
    </row>
    <row r="42" spans="13:28" ht="20.149999999999999" customHeight="1" x14ac:dyDescent="0.25">
      <c r="M42" s="40"/>
      <c r="N42" s="106"/>
      <c r="O42" s="106"/>
      <c r="P42" s="106"/>
      <c r="Q42" s="106"/>
      <c r="R42" s="106"/>
      <c r="S42" s="39"/>
      <c r="T42" s="40"/>
      <c r="U42" s="106"/>
      <c r="V42" s="106"/>
      <c r="W42" s="106"/>
      <c r="X42" s="106"/>
      <c r="Y42" s="106"/>
      <c r="Z42" s="39"/>
      <c r="AA42" s="39"/>
      <c r="AB42" s="39"/>
    </row>
    <row r="43" spans="13:28" ht="20.149999999999999" customHeight="1" x14ac:dyDescent="0.25">
      <c r="M43" s="40"/>
      <c r="N43" s="106"/>
      <c r="O43" s="106"/>
      <c r="P43" s="106"/>
      <c r="Q43" s="106"/>
      <c r="R43" s="106"/>
      <c r="S43" s="39"/>
      <c r="T43" s="40"/>
      <c r="U43" s="106"/>
      <c r="V43" s="106"/>
      <c r="W43" s="106"/>
      <c r="X43" s="106"/>
      <c r="Y43" s="106"/>
      <c r="Z43" s="39"/>
      <c r="AA43" s="39"/>
      <c r="AB43" s="39"/>
    </row>
    <row r="44" spans="13:28" ht="20.149999999999999" customHeight="1" x14ac:dyDescent="0.25">
      <c r="M44" s="40"/>
      <c r="N44" s="106"/>
      <c r="O44" s="106"/>
      <c r="P44" s="106"/>
      <c r="Q44" s="106"/>
      <c r="R44" s="106"/>
      <c r="S44" s="39"/>
      <c r="T44" s="40"/>
      <c r="U44" s="106"/>
      <c r="V44" s="106"/>
      <c r="W44" s="106"/>
      <c r="X44" s="106"/>
      <c r="Y44" s="106"/>
      <c r="Z44" s="39"/>
      <c r="AA44" s="39"/>
      <c r="AB44" s="39"/>
    </row>
    <row r="45" spans="13:28" ht="20.149999999999999" customHeight="1" x14ac:dyDescent="0.25">
      <c r="M45" s="40"/>
      <c r="N45" s="106"/>
      <c r="O45" s="106"/>
      <c r="P45" s="106"/>
      <c r="Q45" s="106"/>
      <c r="R45" s="106"/>
      <c r="S45" s="39"/>
      <c r="T45" s="40"/>
      <c r="U45" s="106"/>
      <c r="V45" s="106"/>
      <c r="W45" s="106"/>
      <c r="X45" s="106"/>
      <c r="Y45" s="106"/>
      <c r="Z45" s="39"/>
      <c r="AA45" s="39"/>
      <c r="AB45" s="39"/>
    </row>
    <row r="46" spans="13:28" ht="20.149999999999999" customHeight="1" x14ac:dyDescent="0.25">
      <c r="M46" s="39"/>
      <c r="N46" s="40"/>
      <c r="O46" s="106"/>
      <c r="P46" s="106"/>
      <c r="Q46" s="106"/>
      <c r="R46" s="106"/>
      <c r="S46" s="106"/>
      <c r="T46" s="39"/>
      <c r="U46" s="40"/>
      <c r="V46" s="106"/>
      <c r="W46" s="106"/>
      <c r="X46" s="106"/>
      <c r="Y46" s="106"/>
      <c r="Z46" s="106"/>
      <c r="AA46" s="39"/>
      <c r="AB46" s="39"/>
    </row>
    <row r="47" spans="13:28" ht="20.149999999999999" customHeight="1" x14ac:dyDescent="0.25">
      <c r="M47" s="39"/>
      <c r="N47" s="39"/>
      <c r="O47" s="39"/>
      <c r="P47" s="39"/>
      <c r="Q47" s="39"/>
      <c r="R47" s="39"/>
      <c r="S47" s="39"/>
      <c r="T47" s="39"/>
      <c r="U47" s="39"/>
      <c r="V47" s="39"/>
      <c r="W47" s="39"/>
      <c r="X47" s="39"/>
      <c r="Y47" s="39"/>
      <c r="Z47" s="39"/>
      <c r="AA47" s="39"/>
      <c r="AB47" s="39"/>
    </row>
    <row r="48" spans="13:28" ht="20.149999999999999" customHeight="1" x14ac:dyDescent="0.25">
      <c r="M48" s="39"/>
      <c r="N48" s="39"/>
      <c r="O48" s="39"/>
      <c r="P48" s="39"/>
      <c r="Q48" s="39"/>
      <c r="R48" s="39"/>
      <c r="S48" s="39"/>
      <c r="T48" s="39"/>
      <c r="U48" s="39"/>
      <c r="V48" s="39"/>
      <c r="W48" s="39"/>
      <c r="X48" s="39"/>
      <c r="Y48" s="39"/>
      <c r="Z48" s="39"/>
      <c r="AA48" s="39"/>
      <c r="AB48" s="39"/>
    </row>
    <row r="49" spans="13:28" ht="20.149999999999999" customHeight="1" x14ac:dyDescent="0.25">
      <c r="M49" s="39"/>
      <c r="N49" s="39"/>
      <c r="O49" s="39"/>
      <c r="P49" s="39"/>
      <c r="Q49" s="39"/>
      <c r="R49" s="39"/>
      <c r="S49" s="39"/>
      <c r="T49" s="39"/>
      <c r="U49" s="39"/>
      <c r="V49" s="39"/>
      <c r="W49" s="39"/>
      <c r="X49" s="39"/>
      <c r="Y49" s="39"/>
      <c r="Z49" s="39"/>
      <c r="AA49" s="39"/>
      <c r="AB49" s="39"/>
    </row>
    <row r="50" spans="13:28" ht="20.149999999999999" customHeight="1" x14ac:dyDescent="0.25">
      <c r="M50" s="39"/>
      <c r="N50" s="39"/>
      <c r="O50" s="39"/>
      <c r="P50" s="39"/>
      <c r="Q50" s="39"/>
      <c r="R50" s="39"/>
      <c r="S50" s="39"/>
      <c r="T50" s="39"/>
      <c r="U50" s="39"/>
      <c r="V50" s="39"/>
      <c r="W50" s="39"/>
      <c r="X50" s="39"/>
      <c r="Y50" s="39"/>
      <c r="Z50" s="39"/>
      <c r="AA50" s="39"/>
      <c r="AB50" s="39"/>
    </row>
    <row r="51" spans="13:28" ht="20.149999999999999" customHeight="1" x14ac:dyDescent="0.25">
      <c r="M51" s="39"/>
      <c r="N51" s="39"/>
      <c r="O51" s="39"/>
      <c r="P51" s="39"/>
      <c r="Q51" s="39"/>
      <c r="R51" s="39"/>
      <c r="S51" s="39"/>
      <c r="T51" s="39"/>
      <c r="U51" s="39"/>
      <c r="V51" s="39"/>
      <c r="W51" s="39"/>
      <c r="X51" s="39"/>
      <c r="Y51" s="39"/>
      <c r="Z51" s="39"/>
      <c r="AA51" s="39"/>
      <c r="AB51" s="39"/>
    </row>
    <row r="52" spans="13:28" ht="20.149999999999999" customHeight="1" x14ac:dyDescent="0.25">
      <c r="M52" s="39"/>
      <c r="N52" s="39"/>
      <c r="O52" s="39"/>
      <c r="P52" s="39"/>
      <c r="Q52" s="39"/>
      <c r="R52" s="39"/>
      <c r="S52" s="39"/>
      <c r="T52" s="39"/>
      <c r="U52" s="39"/>
      <c r="V52" s="39"/>
      <c r="W52" s="39"/>
      <c r="X52" s="39"/>
      <c r="Y52" s="39"/>
      <c r="Z52" s="39"/>
      <c r="AA52" s="39"/>
      <c r="AB52" s="39"/>
    </row>
    <row r="53" spans="13:28" ht="20.149999999999999" customHeight="1" x14ac:dyDescent="0.25">
      <c r="M53" s="39"/>
      <c r="N53" s="39"/>
      <c r="O53" s="39"/>
      <c r="P53" s="39"/>
      <c r="Q53" s="39"/>
      <c r="R53" s="39"/>
      <c r="S53" s="39"/>
      <c r="T53" s="39"/>
      <c r="U53" s="39"/>
      <c r="V53" s="39"/>
      <c r="W53" s="39"/>
      <c r="X53" s="39"/>
      <c r="Y53" s="39"/>
      <c r="Z53" s="39"/>
      <c r="AA53" s="39"/>
      <c r="AB53" s="39"/>
    </row>
    <row r="54" spans="13:28" ht="20.149999999999999" customHeight="1" x14ac:dyDescent="0.25">
      <c r="M54" s="39"/>
      <c r="N54" s="39"/>
      <c r="O54" s="39"/>
      <c r="P54" s="39"/>
      <c r="Q54" s="39"/>
      <c r="R54" s="39"/>
      <c r="S54" s="39"/>
      <c r="T54" s="39"/>
      <c r="U54" s="39"/>
      <c r="V54" s="39"/>
      <c r="W54" s="39"/>
      <c r="X54" s="39"/>
      <c r="Y54" s="39"/>
      <c r="Z54" s="39"/>
      <c r="AA54" s="39"/>
      <c r="AB54" s="39"/>
    </row>
    <row r="55" spans="13:28" ht="20.149999999999999" customHeight="1" x14ac:dyDescent="0.25">
      <c r="M55" s="39"/>
      <c r="N55" s="39"/>
      <c r="O55" s="39"/>
      <c r="P55" s="39"/>
      <c r="Q55" s="39"/>
      <c r="R55" s="39"/>
      <c r="S55" s="39"/>
      <c r="T55" s="39"/>
      <c r="U55" s="39"/>
      <c r="V55" s="39"/>
      <c r="W55" s="39"/>
      <c r="X55" s="39"/>
      <c r="Y55" s="39"/>
      <c r="Z55" s="39"/>
      <c r="AA55" s="39"/>
      <c r="AB55" s="39"/>
    </row>
    <row r="56" spans="13:28" ht="20.149999999999999" customHeight="1" x14ac:dyDescent="0.25">
      <c r="M56" s="39"/>
      <c r="N56" s="39"/>
      <c r="O56" s="39"/>
      <c r="P56" s="39"/>
      <c r="Q56" s="39"/>
      <c r="R56" s="39"/>
      <c r="S56" s="39"/>
      <c r="T56" s="39"/>
      <c r="U56" s="39"/>
      <c r="V56" s="39"/>
      <c r="W56" s="39"/>
      <c r="X56" s="39"/>
      <c r="Y56" s="39"/>
      <c r="Z56" s="39"/>
      <c r="AA56" s="39"/>
      <c r="AB56" s="39"/>
    </row>
    <row r="57" spans="13:28" ht="20.149999999999999" customHeight="1" x14ac:dyDescent="0.25">
      <c r="M57" s="39"/>
      <c r="N57" s="39"/>
      <c r="O57" s="39"/>
      <c r="P57" s="39"/>
      <c r="Q57" s="39"/>
      <c r="R57" s="39"/>
      <c r="S57" s="39"/>
      <c r="T57" s="39"/>
      <c r="U57" s="39"/>
      <c r="V57" s="39"/>
      <c r="W57" s="39"/>
      <c r="X57" s="39"/>
      <c r="Y57" s="39"/>
      <c r="Z57" s="39"/>
      <c r="AA57" s="39"/>
      <c r="AB57" s="39"/>
    </row>
    <row r="58" spans="13:28" ht="20.149999999999999" customHeight="1" x14ac:dyDescent="0.25">
      <c r="M58" s="39"/>
      <c r="N58" s="39"/>
      <c r="O58" s="39"/>
      <c r="P58" s="39"/>
      <c r="Q58" s="39"/>
      <c r="R58" s="39"/>
      <c r="S58" s="39"/>
      <c r="T58" s="39"/>
      <c r="U58" s="39"/>
      <c r="V58" s="39"/>
      <c r="W58" s="39"/>
      <c r="X58" s="39"/>
      <c r="Y58" s="39"/>
      <c r="Z58" s="39"/>
      <c r="AA58" s="39"/>
      <c r="AB58" s="39"/>
    </row>
    <row r="59" spans="13:28" ht="20.149999999999999" customHeight="1" x14ac:dyDescent="0.25">
      <c r="M59" s="39"/>
      <c r="N59" s="39"/>
      <c r="O59" s="39"/>
      <c r="P59" s="39"/>
      <c r="Q59" s="39"/>
      <c r="R59" s="39"/>
      <c r="S59" s="39"/>
      <c r="T59" s="39"/>
      <c r="U59" s="39"/>
      <c r="V59" s="39"/>
      <c r="W59" s="39"/>
      <c r="X59" s="39"/>
      <c r="Y59" s="39"/>
      <c r="Z59" s="39"/>
      <c r="AA59" s="39"/>
      <c r="AB59" s="39"/>
    </row>
    <row r="60" spans="13:28" ht="20.149999999999999" customHeight="1" x14ac:dyDescent="0.25">
      <c r="M60" s="39"/>
      <c r="N60" s="39"/>
      <c r="O60" s="39"/>
      <c r="P60" s="39"/>
      <c r="Q60" s="39"/>
      <c r="R60" s="39"/>
      <c r="S60" s="39"/>
      <c r="T60" s="39"/>
      <c r="U60" s="39"/>
      <c r="V60" s="39"/>
      <c r="W60" s="39"/>
      <c r="X60" s="39"/>
      <c r="Y60" s="39"/>
      <c r="Z60" s="39"/>
      <c r="AA60" s="39"/>
      <c r="AB60" s="39"/>
    </row>
    <row r="61" spans="13:28" ht="20.149999999999999" customHeight="1" x14ac:dyDescent="0.25">
      <c r="M61" s="39"/>
      <c r="N61" s="39"/>
      <c r="O61" s="39"/>
      <c r="P61" s="39"/>
      <c r="Q61" s="39"/>
      <c r="R61" s="39"/>
      <c r="S61" s="39"/>
      <c r="T61" s="39"/>
      <c r="U61" s="39"/>
      <c r="V61" s="39"/>
      <c r="W61" s="39"/>
      <c r="X61" s="39"/>
      <c r="Y61" s="39"/>
      <c r="Z61" s="39"/>
      <c r="AA61" s="39"/>
      <c r="AB61" s="39"/>
    </row>
    <row r="62" spans="13:28" ht="20.149999999999999" customHeight="1" x14ac:dyDescent="0.25">
      <c r="M62" s="39"/>
      <c r="N62" s="39"/>
      <c r="O62" s="39"/>
      <c r="P62" s="39"/>
      <c r="Q62" s="39"/>
      <c r="R62" s="39"/>
      <c r="S62" s="39"/>
      <c r="T62" s="39"/>
      <c r="U62" s="39"/>
      <c r="V62" s="39"/>
      <c r="W62" s="39"/>
      <c r="X62" s="39"/>
      <c r="Y62" s="39"/>
      <c r="Z62" s="39"/>
      <c r="AA62" s="39"/>
      <c r="AB62" s="39"/>
    </row>
    <row r="63" spans="13:28" ht="20.149999999999999" customHeight="1" x14ac:dyDescent="0.25">
      <c r="M63" s="39"/>
      <c r="N63" s="39"/>
      <c r="O63" s="39"/>
      <c r="P63" s="39"/>
      <c r="Q63" s="39"/>
      <c r="R63" s="39"/>
      <c r="S63" s="39"/>
      <c r="T63" s="39"/>
      <c r="U63" s="39"/>
      <c r="V63" s="39"/>
      <c r="W63" s="39"/>
      <c r="X63" s="39"/>
      <c r="Y63" s="39"/>
      <c r="Z63" s="39"/>
      <c r="AA63" s="39"/>
      <c r="AB63" s="39"/>
    </row>
    <row r="64" spans="13:28" ht="20.149999999999999" customHeight="1" x14ac:dyDescent="0.25">
      <c r="M64" s="39"/>
      <c r="N64" s="39"/>
      <c r="O64" s="39"/>
      <c r="P64" s="39"/>
      <c r="Q64" s="39"/>
      <c r="R64" s="39"/>
      <c r="S64" s="39"/>
      <c r="T64" s="39"/>
      <c r="U64" s="39"/>
      <c r="V64" s="39"/>
      <c r="W64" s="39"/>
      <c r="X64" s="39"/>
      <c r="Y64" s="39"/>
      <c r="Z64" s="39"/>
      <c r="AA64" s="39"/>
      <c r="AB64" s="39"/>
    </row>
    <row r="65" spans="13:28" ht="20.149999999999999" customHeight="1" x14ac:dyDescent="0.25">
      <c r="M65" s="39"/>
      <c r="N65" s="39"/>
      <c r="O65" s="39"/>
      <c r="P65" s="39"/>
      <c r="Q65" s="39"/>
      <c r="R65" s="39"/>
      <c r="S65" s="39"/>
      <c r="T65" s="39"/>
      <c r="U65" s="39"/>
      <c r="V65" s="39"/>
      <c r="W65" s="39"/>
      <c r="X65" s="39"/>
      <c r="Y65" s="39"/>
      <c r="Z65" s="39"/>
      <c r="AA65" s="39"/>
      <c r="AB65" s="39"/>
    </row>
    <row r="66" spans="13:28" ht="20.149999999999999" customHeight="1" x14ac:dyDescent="0.25">
      <c r="M66" s="39"/>
      <c r="N66" s="39"/>
      <c r="O66" s="39"/>
      <c r="P66" s="39"/>
      <c r="Q66" s="39"/>
      <c r="R66" s="39"/>
      <c r="S66" s="39"/>
      <c r="T66" s="39"/>
      <c r="U66" s="39"/>
      <c r="V66" s="39"/>
      <c r="W66" s="39"/>
      <c r="X66" s="39"/>
      <c r="Y66" s="39"/>
      <c r="Z66" s="39"/>
      <c r="AA66" s="39"/>
      <c r="AB66" s="39"/>
    </row>
    <row r="67" spans="13:28" ht="20.149999999999999" customHeight="1" x14ac:dyDescent="0.25">
      <c r="M67" s="39"/>
      <c r="N67" s="39"/>
      <c r="O67" s="39"/>
      <c r="P67" s="39"/>
      <c r="Q67" s="39"/>
      <c r="R67" s="39"/>
      <c r="S67" s="39"/>
      <c r="T67" s="39"/>
      <c r="U67" s="39"/>
      <c r="V67" s="39"/>
      <c r="W67" s="39"/>
      <c r="X67" s="39"/>
      <c r="Y67" s="39"/>
      <c r="Z67" s="39"/>
      <c r="AA67" s="39"/>
      <c r="AB67" s="39"/>
    </row>
    <row r="68" spans="13:28" ht="20.149999999999999" customHeight="1" x14ac:dyDescent="0.25">
      <c r="M68" s="39"/>
      <c r="N68" s="39"/>
      <c r="O68" s="39"/>
      <c r="P68" s="39"/>
      <c r="Q68" s="39"/>
      <c r="R68" s="39"/>
      <c r="S68" s="39"/>
      <c r="T68" s="39"/>
      <c r="U68" s="39"/>
      <c r="V68" s="39"/>
      <c r="W68" s="39"/>
      <c r="X68" s="39"/>
      <c r="Y68" s="39"/>
      <c r="Z68" s="39"/>
      <c r="AA68" s="39"/>
      <c r="AB68" s="39"/>
    </row>
    <row r="69" spans="13:28" ht="20.149999999999999" customHeight="1" x14ac:dyDescent="0.25">
      <c r="M69" s="39"/>
      <c r="N69" s="39"/>
      <c r="O69" s="39"/>
      <c r="P69" s="39"/>
      <c r="Q69" s="39"/>
      <c r="R69" s="39"/>
      <c r="S69" s="39"/>
      <c r="T69" s="39"/>
      <c r="U69" s="39"/>
      <c r="V69" s="39"/>
      <c r="W69" s="39"/>
      <c r="X69" s="39"/>
      <c r="Y69" s="39"/>
      <c r="Z69" s="39"/>
      <c r="AA69" s="39"/>
      <c r="AB69" s="39"/>
    </row>
    <row r="70" spans="13:28" ht="20.149999999999999" customHeight="1" x14ac:dyDescent="0.25">
      <c r="M70" s="39"/>
      <c r="N70" s="39"/>
      <c r="O70" s="39"/>
      <c r="P70" s="39"/>
      <c r="Q70" s="39"/>
      <c r="R70" s="39"/>
      <c r="S70" s="39"/>
      <c r="T70" s="39"/>
      <c r="U70" s="39"/>
      <c r="V70" s="39"/>
      <c r="W70" s="39"/>
      <c r="X70" s="39"/>
      <c r="Y70" s="39"/>
      <c r="Z70" s="39"/>
      <c r="AA70" s="39"/>
      <c r="AB70" s="39"/>
    </row>
    <row r="71" spans="13:28" ht="20.149999999999999" customHeight="1" x14ac:dyDescent="0.25">
      <c r="M71" s="39"/>
      <c r="N71" s="39"/>
      <c r="O71" s="39"/>
      <c r="P71" s="39"/>
      <c r="Q71" s="39"/>
      <c r="R71" s="39"/>
      <c r="S71" s="39"/>
      <c r="T71" s="39"/>
      <c r="U71" s="39"/>
      <c r="V71" s="39"/>
      <c r="W71" s="39"/>
      <c r="X71" s="39"/>
      <c r="Y71" s="39"/>
      <c r="Z71" s="39"/>
      <c r="AA71" s="39"/>
      <c r="AB71" s="39"/>
    </row>
    <row r="72" spans="13:28" ht="20.149999999999999" customHeight="1" x14ac:dyDescent="0.25">
      <c r="M72" s="39"/>
      <c r="N72" s="39"/>
      <c r="O72" s="39"/>
      <c r="P72" s="39"/>
      <c r="Q72" s="39"/>
      <c r="R72" s="39"/>
      <c r="S72" s="39"/>
      <c r="T72" s="39"/>
      <c r="U72" s="39"/>
      <c r="V72" s="39"/>
      <c r="W72" s="39"/>
      <c r="X72" s="39"/>
      <c r="Y72" s="39"/>
      <c r="Z72" s="39"/>
      <c r="AA72" s="39"/>
      <c r="AB72" s="39"/>
    </row>
    <row r="73" spans="13:28" ht="20.149999999999999" customHeight="1" x14ac:dyDescent="0.25">
      <c r="M73" s="39"/>
      <c r="N73" s="39"/>
      <c r="O73" s="39"/>
      <c r="P73" s="39"/>
      <c r="Q73" s="39"/>
      <c r="R73" s="39"/>
      <c r="S73" s="39"/>
      <c r="T73" s="39"/>
      <c r="U73" s="39"/>
      <c r="V73" s="39"/>
      <c r="W73" s="39"/>
      <c r="X73" s="39"/>
      <c r="Y73" s="39"/>
      <c r="Z73" s="39"/>
      <c r="AA73" s="39"/>
      <c r="AB73" s="39"/>
    </row>
    <row r="74" spans="13:28" ht="20.149999999999999" customHeight="1" x14ac:dyDescent="0.25"/>
    <row r="75" spans="13:28" ht="20.149999999999999" customHeight="1" x14ac:dyDescent="0.25"/>
    <row r="76" spans="13:28" ht="20.149999999999999" customHeight="1" x14ac:dyDescent="0.25"/>
    <row r="77" spans="13:28" ht="20.149999999999999" customHeight="1" x14ac:dyDescent="0.25"/>
    <row r="78" spans="13:28" ht="20.149999999999999" customHeight="1" x14ac:dyDescent="0.25"/>
    <row r="79" spans="13:28" ht="20.149999999999999" customHeight="1" x14ac:dyDescent="0.25"/>
    <row r="80" spans="13:28" ht="20.149999999999999" customHeight="1" x14ac:dyDescent="0.25"/>
    <row r="81" ht="20.149999999999999" customHeight="1" x14ac:dyDescent="0.25"/>
    <row r="82" ht="20.149999999999999" customHeight="1" x14ac:dyDescent="0.25"/>
    <row r="83" ht="20.149999999999999" customHeight="1" x14ac:dyDescent="0.25"/>
    <row r="84" ht="20.149999999999999" customHeight="1" x14ac:dyDescent="0.25"/>
    <row r="85" ht="20.149999999999999" customHeight="1" x14ac:dyDescent="0.25"/>
    <row r="86" ht="20.149999999999999" customHeight="1" x14ac:dyDescent="0.25"/>
    <row r="87" ht="20.149999999999999" customHeight="1" x14ac:dyDescent="0.25"/>
    <row r="88" ht="20.149999999999999" customHeight="1" x14ac:dyDescent="0.25"/>
    <row r="89" ht="20.149999999999999" customHeight="1" x14ac:dyDescent="0.25"/>
    <row r="90" ht="20.149999999999999" customHeight="1" x14ac:dyDescent="0.25"/>
    <row r="91" ht="20.149999999999999" customHeight="1" x14ac:dyDescent="0.25"/>
    <row r="92" ht="20.149999999999999" customHeight="1" x14ac:dyDescent="0.25"/>
    <row r="93" ht="20.149999999999999" customHeight="1" x14ac:dyDescent="0.25"/>
    <row r="94" ht="20.149999999999999" customHeight="1" x14ac:dyDescent="0.25"/>
    <row r="95" ht="20.149999999999999" customHeight="1" x14ac:dyDescent="0.25"/>
    <row r="96" ht="20.149999999999999" customHeight="1" x14ac:dyDescent="0.25"/>
    <row r="97" ht="20.149999999999999" customHeight="1" x14ac:dyDescent="0.25"/>
    <row r="98" ht="20.149999999999999" customHeight="1" x14ac:dyDescent="0.25"/>
    <row r="99" ht="20.149999999999999" customHeight="1" x14ac:dyDescent="0.25"/>
    <row r="100" ht="20.149999999999999" customHeight="1" x14ac:dyDescent="0.25"/>
    <row r="101" ht="20.149999999999999" customHeight="1" x14ac:dyDescent="0.25"/>
  </sheetData>
  <sheetProtection algorithmName="SHA-512" hashValue="hwXDp3+pqpFFYT9pRg0gERm/kESsRAjrPfdUgXA9dXyLjtlO4UDPWxR13W/vsy29uB7zNHPZyaSnJyBtyYgz/w==" saltValue="lrt5X4hG8f0dtGkdT0CKOg==" spinCount="100000" sheet="1" objects="1" scenarios="1" selectLockedCells="1"/>
  <mergeCells count="21">
    <mergeCell ref="H9:I9"/>
    <mergeCell ref="B3:C3"/>
    <mergeCell ref="B4:C4"/>
    <mergeCell ref="B5:C5"/>
    <mergeCell ref="D5:E5"/>
    <mergeCell ref="B6:C6"/>
    <mergeCell ref="D6:E6"/>
    <mergeCell ref="B7:C7"/>
    <mergeCell ref="D7:E7"/>
    <mergeCell ref="B9:C9"/>
    <mergeCell ref="D9:E9"/>
    <mergeCell ref="F9:G9"/>
    <mergeCell ref="H13:H14"/>
    <mergeCell ref="I13:I14"/>
    <mergeCell ref="J13:J14"/>
    <mergeCell ref="B13:B14"/>
    <mergeCell ref="C13:C14"/>
    <mergeCell ref="D13:D14"/>
    <mergeCell ref="E13:E14"/>
    <mergeCell ref="F13:F14"/>
    <mergeCell ref="G13:G14"/>
  </mergeCells>
  <conditionalFormatting sqref="H11">
    <cfRule type="containsText" dxfId="34" priority="34" operator="containsText" text="Risikoermittlung notwendig">
      <formula>NOT(ISERROR(SEARCH("Risikoermittlung notwendig",H11)))</formula>
    </cfRule>
  </conditionalFormatting>
  <conditionalFormatting sqref="H11">
    <cfRule type="containsText" dxfId="33" priority="32" operator="containsText" text="untersteht mit diesen Szenarien der StFV nicht">
      <formula>NOT(ISERROR(SEARCH("untersteht mit diesen Szenarien der StFV nicht",H11)))</formula>
    </cfRule>
  </conditionalFormatting>
  <conditionalFormatting sqref="H11">
    <cfRule type="containsText" dxfId="32" priority="29" operator="containsText" text="kein HAS">
      <formula>NOT(ISERROR(SEARCH("kein HAS",H11)))</formula>
    </cfRule>
  </conditionalFormatting>
  <conditionalFormatting sqref="B11:C11">
    <cfRule type="containsText" dxfId="31" priority="23" operator="containsText" text="kein">
      <formula>NOT(ISERROR(SEARCH("kein",B11)))</formula>
    </cfRule>
    <cfRule type="containsText" dxfId="30" priority="24" operator="containsText" text="HAS">
      <formula>NOT(ISERROR(SEARCH("HAS",B11)))</formula>
    </cfRule>
    <cfRule type="containsText" dxfId="29" priority="28" operator="containsText" text="kein">
      <formula>NOT(ISERROR(SEARCH("kein",B11)))</formula>
    </cfRule>
  </conditionalFormatting>
  <conditionalFormatting sqref="H11:I11">
    <cfRule type="containsText" dxfId="28" priority="21" operator="containsText" text="keine">
      <formula>NOT(ISERROR(SEARCH("keine",H11)))</formula>
    </cfRule>
    <cfRule type="containsText" dxfId="27" priority="26" operator="containsText" text="Eingaben">
      <formula>NOT(ISERROR(SEARCH("Eingaben",H11)))</formula>
    </cfRule>
    <cfRule type="containsText" dxfId="26" priority="27" operator="containsText" text="Mengenschwelle">
      <formula>NOT(ISERROR(SEARCH("Mengenschwelle",H11)))</formula>
    </cfRule>
  </conditionalFormatting>
  <conditionalFormatting sqref="E4 F9 E8">
    <cfRule type="containsText" dxfId="25" priority="20" operator="containsText" text="falsch">
      <formula>NOT(ISERROR(SEARCH("falsch",E4)))</formula>
    </cfRule>
    <cfRule type="containsText" dxfId="24" priority="25" operator="containsText" text="Mit">
      <formula>NOT(ISERROR(SEARCH("Mit",E4)))</formula>
    </cfRule>
  </conditionalFormatting>
  <conditionalFormatting sqref="D3 D8">
    <cfRule type="containsText" dxfId="23" priority="22" operator="containsText" text="nur">
      <formula>NOT(ISERROR(SEARCH("nur",D3)))</formula>
    </cfRule>
  </conditionalFormatting>
  <conditionalFormatting sqref="E4:G4 G3 H9 G5:G6 F9 E8:F8 F6">
    <cfRule type="containsText" dxfId="22" priority="19" operator="containsText" text="Ø">
      <formula>NOT(ISERROR(SEARCH("Ø",E3)))</formula>
    </cfRule>
  </conditionalFormatting>
  <conditionalFormatting sqref="H10">
    <cfRule type="containsText" dxfId="21" priority="18" operator="containsText" text="Risikoermittlung notwendig">
      <formula>NOT(ISERROR(SEARCH("Risikoermittlung notwendig",H10)))</formula>
    </cfRule>
  </conditionalFormatting>
  <conditionalFormatting sqref="H10">
    <cfRule type="containsText" dxfId="20" priority="17" operator="containsText" text="untersteht mit diesen Szenarien der StFV nicht">
      <formula>NOT(ISERROR(SEARCH("untersteht mit diesen Szenarien der StFV nicht",H10)))</formula>
    </cfRule>
  </conditionalFormatting>
  <conditionalFormatting sqref="H10">
    <cfRule type="containsText" dxfId="19" priority="16" operator="containsText" text="kein HAS">
      <formula>NOT(ISERROR(SEARCH("kein HAS",H10)))</formula>
    </cfRule>
  </conditionalFormatting>
  <conditionalFormatting sqref="B10:C10">
    <cfRule type="containsText" dxfId="18" priority="11" operator="containsText" text="kein">
      <formula>NOT(ISERROR(SEARCH("kein",B10)))</formula>
    </cfRule>
    <cfRule type="containsText" dxfId="17" priority="12" operator="containsText" text="HAS">
      <formula>NOT(ISERROR(SEARCH("HAS",B10)))</formula>
    </cfRule>
    <cfRule type="containsText" dxfId="16" priority="15" operator="containsText" text="kein">
      <formula>NOT(ISERROR(SEARCH("kein",B10)))</formula>
    </cfRule>
  </conditionalFormatting>
  <conditionalFormatting sqref="H10:I10">
    <cfRule type="containsText" dxfId="15" priority="10" operator="containsText" text="keine">
      <formula>NOT(ISERROR(SEARCH("keine",H10)))</formula>
    </cfRule>
    <cfRule type="containsText" dxfId="14" priority="13" operator="containsText" text="Eingaben">
      <formula>NOT(ISERROR(SEARCH("Eingaben",H10)))</formula>
    </cfRule>
    <cfRule type="containsText" dxfId="13" priority="14" operator="containsText" text="Mengenschwelle">
      <formula>NOT(ISERROR(SEARCH("Mengenschwelle",H10)))</formula>
    </cfRule>
  </conditionalFormatting>
  <conditionalFormatting sqref="C12">
    <cfRule type="containsText" dxfId="12" priority="1" operator="containsText" text="fehlerhafte Eingabe">
      <formula>NOT(ISERROR(SEARCH("fehlerhafte Eingabe",C12)))</formula>
    </cfRule>
    <cfRule type="containsText" dxfId="11" priority="2" operator="containsText" text="unvollständige Eingabe">
      <formula>NOT(ISERROR(SEARCH("unvollständige Eingabe",C12)))</formula>
    </cfRule>
    <cfRule type="containsText" dxfId="10" priority="3" operator="containsText" text="nicht">
      <formula>NOT(ISERROR(SEARCH("nicht",C12)))</formula>
    </cfRule>
  </conditionalFormatting>
  <pageMargins left="0.7" right="0.7" top="0.78740157499999996" bottom="0.78740157499999996" header="0.3" footer="0.3"/>
  <pageSetup paperSize="9" orientation="landscape" horizontalDpi="300" r:id="rId1"/>
  <headerFooter>
    <oddHeader xml:space="preserve">&amp;L&amp;8&amp;O&amp;G
</oddHead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F64F848D-A5F4-4834-A9B6-88F96AC85762}">
          <x14:formula1>
            <xm:f>Definitionen!$A$38:$A$45</xm:f>
          </x14:formula1>
          <xm:sqref>L15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6</vt:i4>
      </vt:variant>
    </vt:vector>
  </HeadingPairs>
  <TitlesOfParts>
    <vt:vector size="20" baseType="lpstr">
      <vt:lpstr>Übersicht</vt:lpstr>
      <vt:lpstr>EXP01</vt:lpstr>
      <vt:lpstr>EXP02</vt:lpstr>
      <vt:lpstr>EXP03</vt:lpstr>
      <vt:lpstr>EXP04</vt:lpstr>
      <vt:lpstr>EXP05</vt:lpstr>
      <vt:lpstr>EXP06</vt:lpstr>
      <vt:lpstr>EXP07</vt:lpstr>
      <vt:lpstr>EXP08</vt:lpstr>
      <vt:lpstr>Personenberechnung_Auto_Zug</vt:lpstr>
      <vt:lpstr>Szenarienbox</vt:lpstr>
      <vt:lpstr>Erklärungen</vt:lpstr>
      <vt:lpstr>Tabelle1</vt:lpstr>
      <vt:lpstr>Definitionen</vt:lpstr>
      <vt:lpstr>BDichte</vt:lpstr>
      <vt:lpstr>BDichten</vt:lpstr>
      <vt:lpstr>BevD</vt:lpstr>
      <vt:lpstr>Bevdichten</vt:lpstr>
      <vt:lpstr>Ereignis</vt:lpstr>
      <vt:lpstr>Expositionen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Renato Spahni</dc:creator>
  <cp:lastModifiedBy>Hösli Michael BAFU</cp:lastModifiedBy>
  <cp:lastPrinted>2021-07-20T13:53:17Z</cp:lastPrinted>
  <dcterms:created xsi:type="dcterms:W3CDTF">2020-11-26T06:17:22Z</dcterms:created>
  <dcterms:modified xsi:type="dcterms:W3CDTF">2024-11-06T09:54:39Z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144 144 1920 1080</vt:lpwstr>
  </property>
</Properties>
</file>