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U80868862\AppData\Local\rubicon\Acta Nova Client\Data\873963328\"/>
    </mc:Choice>
  </mc:AlternateContent>
  <xr:revisionPtr revIDLastSave="0" documentId="13_ncr:1_{D35517DA-26C6-4C18-8A0D-6D4E8681D51E}" xr6:coauthVersionLast="47" xr6:coauthVersionMax="47" xr10:uidLastSave="{00000000-0000-0000-0000-000000000000}"/>
  <workbookProtection workbookAlgorithmName="SHA-512" workbookHashValue="qObve8QtFTNmRuqIY+c7gvE/qfRLBkXhFy70VBldbIMu+LmHTWCzp1N/JRamJEMAuSzK3fxoMUoRzcJcLCMt5g==" workbookSaltValue="Zk4k0KE/sUFFSSOU1PGKHA==" workbookSpinCount="100000" lockStructure="1"/>
  <bookViews>
    <workbookView xWindow="28680" yWindow="-120" windowWidth="29040" windowHeight="15720" tabRatio="850" activeTab="2" xr2:uid="{00000000-000D-0000-FFFF-FFFF00000000}"/>
  </bookViews>
  <sheets>
    <sheet name="Readme" sheetId="1" r:id="rId1"/>
    <sheet name="Zulassungskriterien" sheetId="2" r:id="rId2"/>
    <sheet name="Kriterium Nr.5" sheetId="3" r:id="rId3"/>
    <sheet name="Berechnungsblatt (nur Ansicht)" sheetId="4" state="hidden" r:id="rId4"/>
    <sheet name="Berechnung WGK EFH" sheetId="5" state="hidden" r:id="rId5"/>
    <sheet name="Berechnung WGK MFH klein" sheetId="6" state="hidden" r:id="rId6"/>
    <sheet name="Berechnung WGK MFH gross" sheetId="7" state="hidden" r:id="rId7"/>
    <sheet name="Berechnung WGK S1" sheetId="8" state="hidden" r:id="rId8"/>
    <sheet name="Berechnung WGK S2" sheetId="9" state="hidden" r:id="rId9"/>
    <sheet name="Berechnung WGK Prozess (1)" sheetId="10" state="hidden" r:id="rId10"/>
    <sheet name="Berechnung WGK Prozess (2)" sheetId="11" state="hidden" r:id="rId11"/>
    <sheet name="Berechnung WGK Prozess (3)" sheetId="12" state="hidden" r:id="rId12"/>
    <sheet name="Berechnung WGK Prozess (4)" sheetId="13" state="hidden" r:id="rId13"/>
    <sheet name="Berechnung WGK Prozess (5)" sheetId="14" state="hidden" r:id="rId14"/>
    <sheet name="Energiepreise" sheetId="15" state="hidden" r:id="rId15"/>
  </sheets>
  <calcPr calcId="191029"/>
  <customWorkbookViews>
    <customWorkbookView name="Gay Mélanie BFE - Affichage personnalisé" guid="{FD2D50DA-98A3-478A-85E3-5430AE7BC473}" mergeInterval="0" personalView="1" maximized="1" xWindow="-8" yWindow="-8" windowWidth="1936" windowHeight="1056" tabRatio="850" activeSheetId="1"/>
    <customWorkbookView name="Aric Gliesche - Persönliche Ansicht" guid="{B6A0930F-96B6-4816-A0E3-7D9CB1C9D07F}" mergeInterval="0" personalView="1" windowWidth="960" windowHeight="1042" tabRatio="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F14" i="3"/>
  <c r="C11" i="4"/>
  <c r="E11" i="3" l="1"/>
  <c r="E10" i="4" l="1"/>
  <c r="E9" i="4"/>
  <c r="E8" i="4"/>
  <c r="E7" i="4"/>
  <c r="E6" i="4"/>
  <c r="D8" i="4"/>
  <c r="D7" i="4"/>
  <c r="D6" i="4"/>
  <c r="G16" i="3"/>
  <c r="G15" i="3"/>
  <c r="G14" i="3"/>
  <c r="G13" i="3"/>
  <c r="G12" i="3"/>
  <c r="G10" i="3"/>
  <c r="E7" i="3"/>
  <c r="E8" i="3"/>
  <c r="E9" i="3"/>
  <c r="E10" i="3"/>
  <c r="D9" i="3"/>
  <c r="D8" i="3"/>
  <c r="D7" i="3"/>
  <c r="D31" i="15" l="1"/>
  <c r="D32" i="15" s="1"/>
  <c r="C31" i="15"/>
  <c r="C32" i="15" s="1"/>
  <c r="F8" i="3" s="1"/>
  <c r="H7" i="4" s="1"/>
  <c r="B31" i="15"/>
  <c r="B32" i="15" s="1"/>
  <c r="F7" i="3" s="1"/>
  <c r="H6" i="4" s="1"/>
  <c r="F29" i="15"/>
  <c r="F28" i="15"/>
  <c r="F27" i="15"/>
  <c r="F26" i="15"/>
  <c r="F25" i="15"/>
  <c r="F24" i="15"/>
  <c r="F23" i="15"/>
  <c r="F22" i="15"/>
  <c r="F21" i="15"/>
  <c r="F20" i="15"/>
  <c r="F19" i="15"/>
  <c r="F18" i="15"/>
  <c r="F10" i="3" l="1"/>
  <c r="H9" i="4" s="1"/>
  <c r="F9" i="3"/>
  <c r="H8" i="4" s="1"/>
  <c r="F11" i="3"/>
  <c r="H10" i="4" s="1"/>
  <c r="F32" i="15"/>
  <c r="O7" i="4"/>
  <c r="O8" i="4"/>
  <c r="O9" i="4"/>
  <c r="O10" i="4"/>
  <c r="O11" i="4"/>
  <c r="O12" i="4"/>
  <c r="O13" i="4"/>
  <c r="O14" i="4"/>
  <c r="O15" i="4"/>
  <c r="O6" i="4"/>
  <c r="D12" i="4"/>
  <c r="D13" i="4"/>
  <c r="D14" i="4"/>
  <c r="D15" i="4"/>
  <c r="D11" i="4"/>
  <c r="D10" i="4"/>
  <c r="D9" i="4"/>
  <c r="F13" i="3" l="1"/>
  <c r="H12" i="4" s="1"/>
  <c r="F12" i="3"/>
  <c r="H11" i="4" s="1"/>
  <c r="F15" i="3"/>
  <c r="H14" i="4" s="1"/>
  <c r="H13" i="4"/>
  <c r="F16" i="3"/>
  <c r="H15" i="4" s="1"/>
  <c r="K7" i="4"/>
  <c r="L7" i="4"/>
  <c r="M7" i="4"/>
  <c r="N7" i="4"/>
  <c r="K8" i="4"/>
  <c r="L8" i="4"/>
  <c r="M8" i="4"/>
  <c r="N8" i="4"/>
  <c r="K9" i="4"/>
  <c r="L9" i="4"/>
  <c r="M9" i="4"/>
  <c r="N9" i="4"/>
  <c r="K10" i="4"/>
  <c r="L10" i="4"/>
  <c r="M10" i="4"/>
  <c r="N10" i="4"/>
  <c r="K11" i="4"/>
  <c r="L11" i="4"/>
  <c r="M11" i="4"/>
  <c r="N11" i="4"/>
  <c r="K12" i="4"/>
  <c r="L12" i="4"/>
  <c r="M12" i="4"/>
  <c r="N12" i="4"/>
  <c r="K13" i="4"/>
  <c r="L13" i="4"/>
  <c r="M13" i="4"/>
  <c r="N13" i="4"/>
  <c r="K14" i="4"/>
  <c r="L14" i="4"/>
  <c r="M14" i="4"/>
  <c r="N14" i="4"/>
  <c r="K15" i="4"/>
  <c r="L15" i="4"/>
  <c r="M15" i="4"/>
  <c r="N15" i="4"/>
  <c r="L6" i="4"/>
  <c r="M6" i="4"/>
  <c r="N6" i="4"/>
  <c r="K6" i="4"/>
  <c r="I7" i="4"/>
  <c r="I8" i="4"/>
  <c r="I6" i="4"/>
  <c r="E12" i="4"/>
  <c r="E13" i="4"/>
  <c r="E14" i="4"/>
  <c r="E15" i="4"/>
  <c r="E11" i="4"/>
  <c r="C10" i="4"/>
  <c r="C12" i="4"/>
  <c r="C13" i="4"/>
  <c r="C14" i="4"/>
  <c r="C15" i="4"/>
  <c r="C9" i="4"/>
  <c r="D9" i="14" l="1"/>
  <c r="D9" i="13"/>
  <c r="D9" i="12"/>
  <c r="D5" i="14"/>
  <c r="D4" i="14"/>
  <c r="D5" i="13"/>
  <c r="D4" i="13"/>
  <c r="D5" i="12"/>
  <c r="D4" i="12"/>
  <c r="I15" i="4"/>
  <c r="F15" i="4"/>
  <c r="I14" i="4"/>
  <c r="F14" i="4"/>
  <c r="I13" i="4"/>
  <c r="F13" i="4"/>
  <c r="D11" i="13" l="1"/>
  <c r="D16" i="13" s="1"/>
  <c r="D24" i="12"/>
  <c r="D11" i="12"/>
  <c r="D16" i="12" s="1"/>
  <c r="D24" i="14"/>
  <c r="D11" i="14"/>
  <c r="D16" i="14" s="1"/>
  <c r="D23" i="13"/>
  <c r="D24" i="13"/>
  <c r="G15" i="4"/>
  <c r="D23" i="14"/>
  <c r="G14" i="4"/>
  <c r="P14" i="4" s="1"/>
  <c r="D23" i="12"/>
  <c r="D15" i="12" l="1"/>
  <c r="G13" i="4"/>
  <c r="P13" i="4" s="1"/>
  <c r="D14" i="12"/>
  <c r="D22" i="12"/>
  <c r="D21" i="12"/>
  <c r="D15" i="14"/>
  <c r="D14" i="14"/>
  <c r="P15" i="4" s="1"/>
  <c r="D22" i="14"/>
  <c r="D21" i="14"/>
  <c r="D22" i="13"/>
  <c r="D21" i="13"/>
  <c r="D15" i="13"/>
  <c r="D14" i="13"/>
  <c r="F7" i="4"/>
  <c r="P7" i="4" s="1"/>
  <c r="F8" i="4"/>
  <c r="P8" i="4" s="1"/>
  <c r="F6" i="4"/>
  <c r="P6" i="4" s="1"/>
  <c r="D17" i="12" l="1"/>
  <c r="D20" i="12" s="1"/>
  <c r="D25" i="12" s="1"/>
  <c r="D26" i="12" s="1"/>
  <c r="R13" i="4" s="1"/>
  <c r="D17" i="14"/>
  <c r="D20" i="14" s="1"/>
  <c r="D25" i="14" s="1"/>
  <c r="D26" i="14" s="1"/>
  <c r="R15" i="4" s="1"/>
  <c r="O16" i="3" s="1"/>
  <c r="D17" i="13"/>
  <c r="D20" i="13" s="1"/>
  <c r="D25" i="13" s="1"/>
  <c r="D26" i="13" s="1"/>
  <c r="R14" i="4" s="1"/>
  <c r="D5" i="6" l="1"/>
  <c r="D5" i="5"/>
  <c r="I9" i="4"/>
  <c r="I10" i="4"/>
  <c r="F9" i="4"/>
  <c r="D4" i="8" s="1"/>
  <c r="D11" i="8" s="1"/>
  <c r="F10" i="4"/>
  <c r="D4" i="9" s="1"/>
  <c r="D9" i="11"/>
  <c r="D9" i="10"/>
  <c r="D4" i="11"/>
  <c r="D4" i="10"/>
  <c r="D4" i="7"/>
  <c r="D4" i="6"/>
  <c r="D4" i="5"/>
  <c r="D10" i="5" s="1"/>
  <c r="D15" i="5" s="1"/>
  <c r="G9" i="4" l="1"/>
  <c r="P9" i="4" s="1"/>
  <c r="D16" i="8"/>
  <c r="D24" i="10"/>
  <c r="D11" i="10"/>
  <c r="D16" i="10" s="1"/>
  <c r="D24" i="11"/>
  <c r="D11" i="11"/>
  <c r="D24" i="9"/>
  <c r="D11" i="9"/>
  <c r="D23" i="6"/>
  <c r="D10" i="6"/>
  <c r="D15" i="6" s="1"/>
  <c r="D23" i="7"/>
  <c r="D10" i="7"/>
  <c r="D15" i="7" s="1"/>
  <c r="D23" i="5"/>
  <c r="D14" i="5"/>
  <c r="D22" i="5"/>
  <c r="D24" i="8"/>
  <c r="D22" i="6"/>
  <c r="D5" i="7"/>
  <c r="D22" i="7" s="1"/>
  <c r="D5" i="11"/>
  <c r="D23" i="11" s="1"/>
  <c r="D5" i="10"/>
  <c r="D23" i="10" s="1"/>
  <c r="I12" i="4"/>
  <c r="I11" i="4"/>
  <c r="F11" i="4"/>
  <c r="F12" i="4"/>
  <c r="G10" i="4" l="1"/>
  <c r="P10" i="4" s="1"/>
  <c r="D16" i="9"/>
  <c r="G12" i="4"/>
  <c r="P12" i="4" s="1"/>
  <c r="D16" i="11"/>
  <c r="D22" i="10"/>
  <c r="G11" i="4"/>
  <c r="P11" i="4" s="1"/>
  <c r="D15" i="10"/>
  <c r="D14" i="10"/>
  <c r="D21" i="10"/>
  <c r="I16" i="4"/>
  <c r="D14" i="11"/>
  <c r="D15" i="11"/>
  <c r="D22" i="11"/>
  <c r="D21" i="5"/>
  <c r="D5" i="9"/>
  <c r="D23" i="9" s="1"/>
  <c r="D13" i="5"/>
  <c r="D20" i="5"/>
  <c r="D5" i="8"/>
  <c r="D23" i="8" s="1"/>
  <c r="D21" i="11"/>
  <c r="D21" i="7"/>
  <c r="D13" i="7"/>
  <c r="D20" i="7"/>
  <c r="D14" i="7"/>
  <c r="D21" i="6"/>
  <c r="D13" i="6"/>
  <c r="D20" i="6"/>
  <c r="D14" i="6"/>
  <c r="D17" i="10" l="1"/>
  <c r="D20" i="10" s="1"/>
  <c r="D25" i="10" s="1"/>
  <c r="D26" i="10" s="1"/>
  <c r="R11" i="4" s="1"/>
  <c r="O12" i="3" s="1"/>
  <c r="J7" i="4"/>
  <c r="Q7" i="4" s="1"/>
  <c r="N8" i="3" s="1"/>
  <c r="J8" i="4"/>
  <c r="Q8" i="4" s="1"/>
  <c r="N9" i="3" s="1"/>
  <c r="J9" i="4"/>
  <c r="Q9" i="4" s="1"/>
  <c r="N10" i="3" s="1"/>
  <c r="J11" i="4"/>
  <c r="Q11" i="4" s="1"/>
  <c r="N12" i="3" s="1"/>
  <c r="J12" i="4"/>
  <c r="Q12" i="4" s="1"/>
  <c r="N13" i="3" s="1"/>
  <c r="J6" i="4"/>
  <c r="J10" i="4"/>
  <c r="Q10" i="4" s="1"/>
  <c r="N11" i="3" s="1"/>
  <c r="J14" i="4"/>
  <c r="Q14" i="4" s="1"/>
  <c r="N15" i="3" s="1"/>
  <c r="J13" i="4"/>
  <c r="Q13" i="4" s="1"/>
  <c r="N14" i="3" s="1"/>
  <c r="J15" i="4"/>
  <c r="Q15" i="4" s="1"/>
  <c r="N16" i="3" s="1"/>
  <c r="D17" i="11"/>
  <c r="D20" i="11" s="1"/>
  <c r="D25" i="11" s="1"/>
  <c r="D26" i="11" s="1"/>
  <c r="O15" i="3" s="1"/>
  <c r="D16" i="5"/>
  <c r="D19" i="5" s="1"/>
  <c r="D24" i="5" s="1"/>
  <c r="D25" i="5" s="1"/>
  <c r="R6" i="4" s="1"/>
  <c r="O7" i="3" s="1"/>
  <c r="D22" i="8"/>
  <c r="D15" i="8"/>
  <c r="D14" i="8"/>
  <c r="D21" i="8"/>
  <c r="D22" i="9"/>
  <c r="D21" i="9"/>
  <c r="D14" i="9"/>
  <c r="D15" i="9"/>
  <c r="D16" i="7"/>
  <c r="D19" i="7" s="1"/>
  <c r="D24" i="7" s="1"/>
  <c r="D25" i="7" s="1"/>
  <c r="R8" i="4" s="1"/>
  <c r="O9" i="3" s="1"/>
  <c r="D16" i="6"/>
  <c r="D19" i="6" s="1"/>
  <c r="D24" i="6" s="1"/>
  <c r="D25" i="6" s="1"/>
  <c r="R7" i="4" s="1"/>
  <c r="O8" i="3" s="1"/>
  <c r="R12" i="4" l="1"/>
  <c r="O13" i="3" s="1"/>
  <c r="O14" i="3"/>
  <c r="Q6" i="4"/>
  <c r="J16" i="4"/>
  <c r="D17" i="9"/>
  <c r="D20" i="9" s="1"/>
  <c r="D25" i="9" s="1"/>
  <c r="D26" i="9" s="1"/>
  <c r="R10" i="4" s="1"/>
  <c r="O11" i="3" s="1"/>
  <c r="D17" i="8"/>
  <c r="D20" i="8" s="1"/>
  <c r="D25" i="8" s="1"/>
  <c r="D26" i="8" s="1"/>
  <c r="R9" i="4" s="1"/>
  <c r="R16" i="4" l="1"/>
  <c r="O17" i="3" s="1"/>
  <c r="O10" i="3"/>
  <c r="Q16" i="4"/>
  <c r="Q17" i="4" s="1"/>
  <c r="N7" i="3"/>
  <c r="R20" i="4" l="1"/>
  <c r="O20" i="3" s="1"/>
  <c r="N17" i="3"/>
  <c r="N18" i="3" l="1"/>
</calcChain>
</file>

<file path=xl/sharedStrings.xml><?xml version="1.0" encoding="utf-8"?>
<sst xmlns="http://schemas.openxmlformats.org/spreadsheetml/2006/main" count="764" uniqueCount="164">
  <si>
    <t>Komfortwärme</t>
  </si>
  <si>
    <t>CHF/a</t>
  </si>
  <si>
    <t>Wärmetyp</t>
  </si>
  <si>
    <t>0 - 50</t>
  </si>
  <si>
    <t>EFH</t>
  </si>
  <si>
    <t>Schlüsselkunde 1</t>
  </si>
  <si>
    <t>Schlüsselkunde 2</t>
  </si>
  <si>
    <t>Kundentyp</t>
  </si>
  <si>
    <t>Parameter</t>
  </si>
  <si>
    <t>Einheit</t>
  </si>
  <si>
    <t>Eingabe</t>
  </si>
  <si>
    <t>Auswertung</t>
  </si>
  <si>
    <t>MFH klein</t>
  </si>
  <si>
    <t>MFH gross</t>
  </si>
  <si>
    <t>150 - 1500</t>
  </si>
  <si>
    <t>Total / Durchschnitt</t>
  </si>
  <si>
    <t>(inkl. Korrektur CO2-Ertrag)</t>
  </si>
  <si>
    <t>50 - 150</t>
  </si>
  <si>
    <t>CHF/MWh</t>
  </si>
  <si>
    <t>exkl. MWSt</t>
  </si>
  <si>
    <t>Wärmegestehungskosten</t>
  </si>
  <si>
    <t>Total Jahreskosten</t>
  </si>
  <si>
    <t>150 CHF/MWh</t>
  </si>
  <si>
    <t>Brennerstromkosten</t>
  </si>
  <si>
    <t>88% Jahresnutzungsgrad</t>
  </si>
  <si>
    <t>Brennstoffkosten</t>
  </si>
  <si>
    <t>inkl. Material</t>
  </si>
  <si>
    <t>Brenner-/Tankservice</t>
  </si>
  <si>
    <t>Kaminfeger</t>
  </si>
  <si>
    <t>3% p.a., 15 Jahre</t>
  </si>
  <si>
    <t>Kapitalkosten</t>
  </si>
  <si>
    <t>Bemerkungen</t>
  </si>
  <si>
    <t>Zusatzinfo</t>
  </si>
  <si>
    <t>Wirtschaftlichkeit exkl. MWSt</t>
  </si>
  <si>
    <t>CHF</t>
  </si>
  <si>
    <t>Total Investitionen</t>
  </si>
  <si>
    <t>Honorare, Unvorhergeshenes</t>
  </si>
  <si>
    <t>Tanksanierung</t>
  </si>
  <si>
    <t>Kessel/Brenner</t>
  </si>
  <si>
    <t>Investitionen exkl. MWSt</t>
  </si>
  <si>
    <t>MW</t>
  </si>
  <si>
    <t>Wärmeleistungsbedarf</t>
  </si>
  <si>
    <t>d/a</t>
  </si>
  <si>
    <t>Wochen pro Jahr</t>
  </si>
  <si>
    <t>d/w</t>
  </si>
  <si>
    <t>Tage pro Woche</t>
  </si>
  <si>
    <t>Stk.</t>
  </si>
  <si>
    <t>Anzahl Schichten</t>
  </si>
  <si>
    <t>Prozesswärme-bezüger Betriebsprofil</t>
  </si>
  <si>
    <t>hier entweder 0 oder 100%</t>
  </si>
  <si>
    <t>Rest ist Prozesswärme</t>
  </si>
  <si>
    <t>Anteil Komfortwärme</t>
  </si>
  <si>
    <t>allenfalls Eingabe als CHF pro 100 Liter?</t>
  </si>
  <si>
    <t>inkl. CO2-Abgabe etc.</t>
  </si>
  <si>
    <t>Heizölpreis</t>
  </si>
  <si>
    <t>MWh/a</t>
  </si>
  <si>
    <t>Wärmebedarf</t>
  </si>
  <si>
    <t>Eingabeparameter</t>
  </si>
  <si>
    <t>Berechnung Wärmegestehungskosten fossil</t>
  </si>
  <si>
    <t>Stunden pro Woche</t>
  </si>
  <si>
    <t>h</t>
  </si>
  <si>
    <t>h/w</t>
  </si>
  <si>
    <t>Zusätzliche Angaben (im Durchschnitt der Nutzungsdauer von 20 Jahren):</t>
  </si>
  <si>
    <t>Prozessenergie (und alle Spezialfälle)</t>
  </si>
  <si>
    <t>Gaspreis</t>
  </si>
  <si>
    <t>Input</t>
  </si>
  <si>
    <t>Schlüsselkunde I</t>
  </si>
  <si>
    <t>Schlüsselkunde II</t>
  </si>
  <si>
    <t>Schlüsselkunde III</t>
  </si>
  <si>
    <t>Schlüsselkunde IV</t>
  </si>
  <si>
    <t>Schlüsselkunde V</t>
  </si>
  <si>
    <t>Output</t>
  </si>
  <si>
    <t>Stand September 2017 (Version 1)</t>
  </si>
  <si>
    <t>Link zur Vollzugsmitteilung des BAFU</t>
  </si>
  <si>
    <t>Link zum Bericht "Konzept Positivliste für Kompensationsprojekte im Bereich Fernwärme"</t>
  </si>
  <si>
    <t>Link zu den Zulassungskriterien</t>
  </si>
  <si>
    <t>Link zur Bearbeitung von Kritrium Nr.5: Gewichteter Endkundentarif versus standardisierte Gestehungskosten der fossilen Referenzanlage</t>
  </si>
  <si>
    <t>Detailbezeichnung</t>
  </si>
  <si>
    <t>Farbenlegende</t>
  </si>
  <si>
    <t>Vorgegeben (keine Eingabe möglich)</t>
  </si>
  <si>
    <t>Vorgegeben (keine Eingabe)</t>
  </si>
  <si>
    <t>Kapitalkosten (jährlich)</t>
  </si>
  <si>
    <t>Betriebskosten (jährlich)</t>
  </si>
  <si>
    <t>Energiekosten (jährlich)</t>
  </si>
  <si>
    <t>Benutzeranleitung</t>
  </si>
  <si>
    <t>Zulassungskriterien Nr.1-5</t>
  </si>
  <si>
    <t>Zulassungskriterium Nr.5: Gewichteter Endkundentarif versus standardisierte Gestehungskosten  der fossilen Referenzanlage</t>
  </si>
  <si>
    <t>Berechnungsblatt zum Kriterium Nr.5 (nur Ansicht)</t>
  </si>
  <si>
    <t>kWh hu/l heizöl</t>
  </si>
  <si>
    <t>kWh ho / kWh hu</t>
  </si>
  <si>
    <t>Bezugsmengen</t>
  </si>
  <si>
    <t>Heizöl
l1'501 - 3'000 l
[CHF/100l]</t>
  </si>
  <si>
    <t>Heizöl
9'001 - 14'000 l
[CHF/100l]</t>
  </si>
  <si>
    <t>Heizöl
über 20'000 l
[CHF/100l]</t>
  </si>
  <si>
    <t>Erdgas 
Typ V
[CHF/kWh]</t>
  </si>
  <si>
    <t>Erdgas
Typ V -10%
[CHF/kWh]</t>
  </si>
  <si>
    <r>
      <rPr>
        <sz val="10"/>
        <rFont val="Arial"/>
        <family val="2"/>
      </rPr>
      <t>Preise der letzten 12 Monate aus den Energiepreisen des Landesindex für Konsumentenpreise (LIK)</t>
    </r>
    <r>
      <rPr>
        <u/>
        <sz val="10"/>
        <color indexed="12"/>
        <rFont val="MS Sans Serif"/>
        <family val="2"/>
      </rPr>
      <t xml:space="preserve">
</t>
    </r>
    <r>
      <rPr>
        <u/>
        <sz val="10"/>
        <color indexed="12"/>
        <rFont val="Arial"/>
        <family val="2"/>
      </rPr>
      <t>https://www.bfs.admin.ch/bfs/de/home/dienstleistungen/fuer-medienschaffende/alle-veroeffentlichungen.assetdetail.3142800.html</t>
    </r>
  </si>
  <si>
    <t>Output (verlinkt mit Positivliste)</t>
  </si>
  <si>
    <t>Mittelwert CHF/100l</t>
  </si>
  <si>
    <t>Mittelwert CHF/MWh ho</t>
  </si>
  <si>
    <t>Pflichtfelder</t>
  </si>
  <si>
    <t>Optionale Eingabe</t>
  </si>
  <si>
    <t>Eingabe in Spalte D oder E</t>
  </si>
  <si>
    <t>Eingabe in Spalte H-K oder L</t>
  </si>
  <si>
    <t>Energiebedarf</t>
  </si>
  <si>
    <t>kW</t>
  </si>
  <si>
    <t>Rp./kWh</t>
  </si>
  <si>
    <t>Endkundentarif</t>
  </si>
  <si>
    <t>Leistungs-
bedarf</t>
  </si>
  <si>
    <t>Aktueller fossiler
Energiegpreis (inkl.
Lieferung, Anschluss-
und Leistungsgebühr)</t>
  </si>
  <si>
    <t>Energieabsatz
pro Kunden-
segment</t>
  </si>
  <si>
    <t>jährliche
Grundgebühr
bzw. Leistungspreis</t>
  </si>
  <si>
    <t>Spezifische
Energiekosten
(Arbeitspreis)</t>
  </si>
  <si>
    <t>Standardisierte
Gestehungskosten
aus Sicht der
Wärmebezüger für
Referenzwärme</t>
  </si>
  <si>
    <t>Durchschnittliche
Wärmegestehungskosten (ohne
Risikozuschlag und Marge)</t>
  </si>
  <si>
    <t>Angenommener CO2-Ertrag
(nur Anteil der an Kunden
weitergegeben wird über
das Tarifmodell)</t>
  </si>
  <si>
    <t>Prozessenergie
(und alle Spezialfälle)</t>
  </si>
  <si>
    <t>CHF/MWH ho</t>
  </si>
  <si>
    <t>MWH/a</t>
  </si>
  <si>
    <t>%</t>
  </si>
  <si>
    <t>CHF/kW</t>
  </si>
  <si>
    <t>Anzahl
Betriebsstunden
pro Woche</t>
  </si>
  <si>
    <t>Vorgabe
mittlerer
Energie-
bedarf</t>
  </si>
  <si>
    <t>Vorgabe
mittlerer
Leistungs-
bedarf</t>
  </si>
  <si>
    <t>Aktueller fossiler
Energiegpreis
(inkl. Lieferung,
Anschluss- und
Leistungsgebühr)</t>
  </si>
  <si>
    <t>Energieabsatz
pro
Kundensegment</t>
  </si>
  <si>
    <t>Anteil an
Energieabsatz</t>
  </si>
  <si>
    <t>einmalige
Anschlussgebühr,
Fixanteil</t>
  </si>
  <si>
    <t>einmalige
Anschluss-
gebühr,
variabler
Anteil</t>
  </si>
  <si>
    <t>Endkundentarif
pauschal (alle
Komponenten
inklusive)</t>
  </si>
  <si>
    <t>Kundentarif
Test</t>
  </si>
  <si>
    <t>Endkunden-
tarif</t>
  </si>
  <si>
    <t>Standardisierte
Gestehungskosten aus
Sicht der Wärmebezüger
für Referenzwärme</t>
  </si>
  <si>
    <t>Vorlage Projektbeschreibung</t>
  </si>
  <si>
    <t>CHF/MWh ob. Heizw.</t>
  </si>
  <si>
    <t>Grosskunde 1</t>
  </si>
  <si>
    <t>Grosskunde 2</t>
  </si>
  <si>
    <r>
      <rPr>
        <b/>
        <sz val="10"/>
        <rFont val="Arial Narrow"/>
        <family val="2"/>
      </rPr>
      <t>Karteikarte Kriterium Nr. 5</t>
    </r>
    <r>
      <rPr>
        <b/>
        <sz val="10"/>
        <color rgb="FFFF0000"/>
        <rFont val="Arial Narrow"/>
        <family val="2"/>
      </rPr>
      <t>:</t>
    </r>
    <r>
      <rPr>
        <sz val="10"/>
        <color theme="1"/>
        <rFont val="Arial Narrow"/>
        <family val="2"/>
      </rPr>
      <t xml:space="preserve"> </t>
    </r>
    <r>
      <rPr>
        <u/>
        <sz val="10"/>
        <color theme="1"/>
        <rFont val="Arial Narrow"/>
        <family val="2"/>
      </rPr>
      <t>Gewichteter Endkundentarif versus Standardisierte Gestehungskosten der fossilen Referenzanlage</t>
    </r>
    <r>
      <rPr>
        <sz val="10"/>
        <color theme="1"/>
        <rFont val="Arial Narrow"/>
        <family val="2"/>
      </rPr>
      <t xml:space="preserve">: Die Bearbeitung des Kriteriums ist aufgeteilt in einen Input- und einen Output-Teil. Beim Input benötigen Sie Angaben zur geplanten Kundenstruktur und zum Tarifsystem. </t>
    </r>
    <r>
      <rPr>
        <b/>
        <sz val="10"/>
        <color theme="1"/>
        <rFont val="Arial Narrow"/>
        <family val="2"/>
      </rPr>
      <t>Weiter zur Dateneingabe und anschliessender Auswertung&gt;&gt;</t>
    </r>
  </si>
  <si>
    <t>Grosskunde I</t>
  </si>
  <si>
    <t>Grosskunde II</t>
  </si>
  <si>
    <t>Grosskunde III</t>
  </si>
  <si>
    <t>Grosskunde IV</t>
  </si>
  <si>
    <t>Grosskunde V</t>
  </si>
  <si>
    <t>jährliche
Grundgebühr
bzw. 
Leistungs-
preis</t>
  </si>
  <si>
    <t>Anzahl
Betriebs-
stunden pro
Woche</t>
  </si>
  <si>
    <t>einmalige
Anschluss-
gebühr,
Fixanteil</t>
  </si>
  <si>
    <t>Fernwärmeverdichtungen sind oft wirtschaftlich und deshalb nicht zugelassen für dieses Tool. Dies gilt nicht für Fernwärmeerweiterungen. Zur Präzisierung: Fernwärme-Anschlüsse von neuen Gebieten/Quartieren sind als Erweiterungen zu betrachten. Fernwärme-Anschlüsse in bereits grob erschlossenen Gebieten sind als Verdichtungen zu betrachten.</t>
  </si>
  <si>
    <t>Dampferzeugung: Diese Projekte sind selten und es handelt sich um eine Spezialanwendung mit anderen Rahmenbedingungen.</t>
  </si>
  <si>
    <t>Definitionen von Fernwärme-Projekttypen welche die Additionalität nicht mit diesem Tool zeigen können:</t>
  </si>
  <si>
    <t>Verwertung von Altholz: aktuell erhalten Abnehmer von Altholz teilweise bis 50 CHF/Tonne (Tendenz steigend). Dies entspricht rund 1.2 Rp./kWh, falls daraus Wärme produziert wird. Da so auch für «graue», bzw. nicht gesetzeskonforme Verbrennungen ein gewisser Anreiz besteht, sind solche Projekte nicht für dieses Tool geeignet. Restholzverwertungen (z.B. aus einer Schreinerei) sind nicht davon betroffen.</t>
  </si>
  <si>
    <t>Biogasproduktion: Aufgrund der Allokationsfrage in Bezug auf die Produkte Wärme und Biogas ist ein Detailbeurteilung für die Additionalität notwendig.</t>
  </si>
  <si>
    <t>Vereinfachter Nachweis der wirtschaftlichen Zusätzlichkeit für Kompensationsprojekte im Bereich Fernwärme</t>
  </si>
  <si>
    <t xml:space="preserve">Mit dem vorliegenden Excel-Tool "Vereinfachter Nachweis der wirtschaftlichen Zusätzlichkeit für Kompensationsprojekte im Bereich Fernwärme" kann die Wirtschaftlichkeit bzw. die Zusätzlichkeit von Fernwärmeprojekten im Rahmen der Registrierung als Kompensationsprojekte in wenigen Schritten beurteilt werden. Dieses Tool stützt sich auf die Vollzugsmitteilung des BAFU und kann das Additionalitätstool der Stiftung KliK ersetzen. Es ersetzt jedoch keine vollständige Projektbeschreibung, sondern kann als Teil dieser verwendet werden.
</t>
  </si>
  <si>
    <r>
      <rPr>
        <b/>
        <sz val="10"/>
        <rFont val="Arial Narrow"/>
        <family val="2"/>
      </rPr>
      <t>Karteikarte Zulassungskriterien:</t>
    </r>
    <r>
      <rPr>
        <sz val="10"/>
        <color theme="1"/>
        <rFont val="Arial Narrow"/>
        <family val="2"/>
      </rPr>
      <t xml:space="preserve"> Das Tool besteht im Wesentlichen aus fünf Zulassungskriterien: (1) Projekttyp, (2) wirtschaftliche Unabhängigkeit, (3) Projektgrösse, (4) Beschaffungskosten Abwärme, (5) Endkundentarif versus fossile Referenzanlage. Werden alle fünf Kriterien erfüllt, wird das Projekt gemäss diesem Tool als zusätzlich beurteilt. Wird mindestens ein Kriterium nicht erfüllt, kann die Zusätzlichkeit nicht mit diesem Tool beurteilt werden. </t>
    </r>
    <r>
      <rPr>
        <sz val="10"/>
        <rFont val="Arial Narrow"/>
        <family val="2"/>
      </rPr>
      <t>Die Zusätzlichkeit muss dann mit den in der Vollzugsmitteilung unter Kapitel 5 aufgeführten Methoden beurteilt werden.</t>
    </r>
  </si>
  <si>
    <t xml:space="preserve">Erläuterung zur Auswertung: </t>
  </si>
  <si>
    <t>Definitionen</t>
  </si>
  <si>
    <t>Jährliche Grundgebühr (Leistungsgebühr): Dieser Betrag ist üblicherweise nur von der abonnierten Leistung abhängig.</t>
  </si>
  <si>
    <t>Spezifische Energiekosten (Arbeitspreis): Dieser Anteil ist von der bezogenen Wärmemenge in kWh abhängig. Häufig gibt es eine zusätzliche Indexierung für Energiepreise (z.B. Holzschnitzelindex oder Heizölpreis) und Konsumentenpreise.</t>
  </si>
  <si>
    <t>Für die Beurteilung der Wirtschaftlichkeit bzw. der Zusätzlichkeit mit diesem Tool dient ein Vergleich zwischen dem durchschnittlichen, gewichteten Endkundentarif des Projekts und den standardisierten Gestehungskosten eines dezentralen fossilen Referenzszenarios. Eine detaillierte Beschreibung des Konzepts des Tools kann dem Schlussbericht "Konzept Positivliste für Kompensationsprojekte im Bereich Fernwärme" entnommen werden.</t>
  </si>
  <si>
    <r>
      <t>Die Projektangaben, welche Hinweise zur Erfüllung der Kriterien geben, sind in der Projektbeschreibung für das Kompensationsprojekt kurz zu dokumentieren. Sofern die Kriterien 1-4 erfüllt werden, kann das H</t>
    </r>
    <r>
      <rPr>
        <sz val="10"/>
        <rFont val="Arial Narrow"/>
        <family val="2"/>
      </rPr>
      <t>auptkriterium Nr.5 mit der Karteikarte "Kriterium Nr. 5" in diesem Excel-Tool</t>
    </r>
    <r>
      <rPr>
        <sz val="10"/>
        <color theme="1"/>
        <rFont val="Arial Narrow"/>
        <family val="2"/>
      </rPr>
      <t xml:space="preserve"> geprüft werden.</t>
    </r>
  </si>
  <si>
    <t>Einmalige Anschlussgebühr: Dies ist ein Beitrag an die bei der Installation des Anschlusses (Unterstation) anfallenden Investitionskosten. Die Anschlussgebühr kann in einen Fixanteil und in einen vom Leistungsbedarf abhängigen Betrag aufgeteilt sein. Da die Anschlussgebühren oft einmalig bezahlt werden müssen, ist es notwendig eine Abschreibungsdauer für die kundenseitigen Kosten festzulegen. Hierfür werden 20 Jahre angenommen und unter Berücksichtigung der Annuität (Zinssatz: 3%) abgeschrieben.
Die Anschlussgebühr kann für Neu- und Altbauten unterschiedlich hoch sein. Die Antragstellenden müssen für den Anteil Neubauten im jeweiligen Kundensegment eine entsprechende Annahme treffen.</t>
  </si>
  <si>
    <t>Im Outpubereich (Spalten N, O) wird pro Kundensegment und Grosskunde der Endkundentarif berechnet und als gewichteter Durchschnitt angezeigt. Als Vergleich werden standardisierte Gestehungskosten für eine fossile Referenz berechnet. Falls der durchschnittliche Endkundentarif (inkl. eines allfällig weitergebebenen CO2-Ertrags) mehr als 5% höher liegt als die fossile Referenz, wird das Projekt als zusätzlich beurteilt. Dies wird in Zelle P20 angezeigt. Falls diese Bedingung nicht erfüllt ist, ist eine Detailprüfung gemäss Vollzugsmitteilung, Kapitel 5 notwendig.</t>
  </si>
  <si>
    <r>
      <rPr>
        <b/>
        <sz val="10"/>
        <color theme="1"/>
        <rFont val="Arial Narrow"/>
        <family val="2"/>
      </rPr>
      <t>Anleitung Dateninput Kriterium Nr.5</t>
    </r>
    <r>
      <rPr>
        <sz val="10"/>
        <color theme="1"/>
        <rFont val="Arial Narrow"/>
        <family val="2"/>
      </rPr>
      <t xml:space="preserve">
Die geforderten Angaben sind aufgeteilt in die vorgegebenen Kundengruppen Einfamilienhäsuer (EFH, 0-50 MWh/a), Mehrfamilienhäuser klein (MFH klein, 50-150 MWh/a) und Mehrfamilienhäuser gross (MFH gross, 150-1500 MWh/a). Komfortwärme-Kunden mit einem Bedarf von mehr als 1500 MWh/a und alle Prozesswärme-Kunden sind als Grosskunden zu betrachten. Für Grosskunden müssen individuelle Angaben gemacht werden. Öffentliche Gebäude, Schulen etc. mit einem Bedarf von weniger als 1500 MWh/a können entsprechend in den Kategorien MFH klein oder gross erfasst werden.
</t>
    </r>
    <r>
      <rPr>
        <u/>
        <sz val="10"/>
        <color theme="1"/>
        <rFont val="Arial Narrow"/>
        <family val="2"/>
      </rPr>
      <t>Schritt-für-Schritt-Anleitung für den Input-Teil</t>
    </r>
    <r>
      <rPr>
        <sz val="10"/>
        <color theme="1"/>
        <rFont val="Arial Narrow"/>
        <family val="2"/>
      </rPr>
      <t xml:space="preserve"> (Spalten B - L):
1. Spalte B "Kundentyp" und C "Energiebedarf": Bezeichnen Sie hier alle Grosskunden und geben Sie deren Energiebedarf in MWh pro Jahr an. Wenn Sie mehr Zeilen für Grosskunden benötigen, nehmen Sie Kontakt mit der Geschäftsstelle Kompensation unter kop-ch@bafu.admin.ch auf.
2. Spalten D "Leistungsbedarf" und E "Betriebsstunden pro Woche": Geben Sie für alle Grosskunden im Bereich Komfortwärme den Leistungsbedarf und im Bereich Prozesswärme entweder den Leistungsbedarf oder die Anzahl der Betriebsstunden pro Woche an.
3. Spalte F "Aktuelle fossile Energiepreise": Die Preise sind bereits vorgegeben. Für Grosskunden kann jeweils der konkrete Preis angegeben werden, falls dieser mit einer aktuellen Energierechnung belegt werden kann.
4. Spalte G "Energieabsatz pro Kundensegment": Geben Sie den geschätzten Energieabsatz pro Jahr für die vorgegebenen Kundensegmente EFH, MFH klein und MFH gross an. Öffentliche Gebäude, Schulen etc. mit einem Bedarf unter 1500 MWh/a müssen hier erfasst werden.
5. Spalten H bis K: Hier wird das Tarifsystem erfasst. Bitte geben Sie für jedes Kundensegment und jeden Grosskunden den vorgesehenen oder bereits vertraglich festgelegten Tarif an. Sie können die in ihrem Tarifsystem relevanten Parameter angeben. Es wird aufgeteilt in: einmalige Anschlussgebühr mit fixem und variablem Anteil, eine jährliche Grundgebühr bzw. ein Leistungspreis und spezifische Energiekosten (Arbeitspreis). Alternativ können Sie in Spalte L einen pauschalen Tarif, welcher alle Komponenten beinhaltet, angeben. Achtung: Spalte L übersteuert die anderen Tarifangaben.
6. Zellen D23-D25: Bitte geben Sie hier die durchschnittlichen Wärmegestehungskosten (ohne Risikozuschlag und Marge) aufgeteilt in Kapital-, Betriebs- und Energiekosten an. Diese Angaben dienen der Plausibilisierung und werden nicht für die Berechnung verwendet. Bitte geben Sie in Zelle D26 zusätzlich den angenommenen CO2-Ertrag aus den Bescheinigungen an (nur Anteil, welcher über den Tarif an die Kunden weitergebeben wird).</t>
    </r>
    <r>
      <rPr>
        <u/>
        <sz val="10"/>
        <color theme="1"/>
        <rFont val="Arial Narrow"/>
        <family val="2"/>
      </rPr>
      <t/>
    </r>
  </si>
  <si>
    <t>Energiepreise: Stand 08.01.2024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</si>
</sst>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Fr.&quot;\ #,##0.00;[Red]&quot;Fr.&quot;\ \-#,##0.00"/>
    <numFmt numFmtId="165" formatCode="0.0"/>
    <numFmt numFmtId="166" formatCode="#,##0.0"/>
    <numFmt numFmtId="167" formatCode="#,##0.000"/>
  </numFmts>
  <fonts count="30">
    <font>
      <sz val="11"/>
      <color theme="1"/>
      <name val="Arial"/>
      <family val="2"/>
      <scheme val="minor"/>
    </font>
    <font>
      <sz val="10"/>
      <color theme="1"/>
      <name val="Arial"/>
      <family val="2"/>
      <scheme val="minor"/>
    </font>
    <font>
      <b/>
      <sz val="10"/>
      <color theme="1"/>
      <name val="Arial"/>
      <family val="2"/>
      <scheme val="minor"/>
    </font>
    <font>
      <sz val="9"/>
      <color theme="1"/>
      <name val="Arial"/>
      <family val="2"/>
      <scheme val="minor"/>
    </font>
    <font>
      <b/>
      <sz val="9"/>
      <color theme="1"/>
      <name val="Arial Narrow"/>
      <family val="2"/>
    </font>
    <font>
      <sz val="9"/>
      <color theme="1"/>
      <name val="Arial Narrow"/>
      <family val="2"/>
    </font>
    <font>
      <sz val="11"/>
      <color theme="1"/>
      <name val="Arial"/>
      <family val="2"/>
      <scheme val="minor"/>
    </font>
    <font>
      <sz val="10"/>
      <color theme="1"/>
      <name val="Arial Narrow"/>
      <family val="2"/>
    </font>
    <font>
      <b/>
      <sz val="12"/>
      <color theme="1"/>
      <name val="Arial Narrow"/>
      <family val="2"/>
    </font>
    <font>
      <u/>
      <sz val="11"/>
      <color theme="10"/>
      <name val="Arial"/>
      <family val="2"/>
      <scheme val="minor"/>
    </font>
    <font>
      <u/>
      <sz val="10"/>
      <color theme="10"/>
      <name val="Arial Narrow"/>
      <family val="2"/>
    </font>
    <font>
      <u/>
      <sz val="10"/>
      <color theme="1"/>
      <name val="Arial Narrow"/>
      <family val="2"/>
    </font>
    <font>
      <b/>
      <sz val="11"/>
      <color theme="0"/>
      <name val="Arial"/>
      <family val="2"/>
      <scheme val="minor"/>
    </font>
    <font>
      <b/>
      <sz val="10"/>
      <color theme="0"/>
      <name val="Arial"/>
      <family val="2"/>
      <scheme val="minor"/>
    </font>
    <font>
      <sz val="10"/>
      <name val="Arial"/>
      <family val="2"/>
    </font>
    <font>
      <b/>
      <sz val="10"/>
      <name val="Arial"/>
      <family val="2"/>
    </font>
    <font>
      <sz val="10"/>
      <name val="MS Sans Serif"/>
      <family val="2"/>
    </font>
    <font>
      <b/>
      <sz val="9"/>
      <name val="Arial Narrow"/>
      <family val="2"/>
    </font>
    <font>
      <u/>
      <sz val="10"/>
      <color indexed="12"/>
      <name val="MS Sans Serif"/>
      <family val="2"/>
    </font>
    <font>
      <u/>
      <sz val="10"/>
      <color indexed="12"/>
      <name val="Arial"/>
      <family val="2"/>
    </font>
    <font>
      <sz val="9"/>
      <name val="Arial Narrow"/>
      <family val="2"/>
    </font>
    <font>
      <sz val="8"/>
      <color theme="1"/>
      <name val="Arial Narrow"/>
      <family val="2"/>
    </font>
    <font>
      <b/>
      <sz val="10"/>
      <color rgb="FFFF0000"/>
      <name val="Arial Narrow"/>
      <family val="2"/>
    </font>
    <font>
      <b/>
      <sz val="10"/>
      <name val="Arial Narrow"/>
      <family val="2"/>
    </font>
    <font>
      <sz val="10"/>
      <name val="Arial Narrow"/>
      <family val="2"/>
    </font>
    <font>
      <b/>
      <sz val="10"/>
      <color theme="1"/>
      <name val="Arial Narrow"/>
      <family val="2"/>
    </font>
    <font>
      <b/>
      <sz val="11"/>
      <color theme="1"/>
      <name val="Arial"/>
      <family val="2"/>
      <scheme val="minor"/>
    </font>
    <font>
      <sz val="11"/>
      <color theme="1"/>
      <name val="Arial Narrow"/>
      <family val="2"/>
    </font>
    <font>
      <sz val="10"/>
      <name val="Arial"/>
    </font>
    <font>
      <sz val="10"/>
      <name val="MS Sans Serif"/>
    </font>
  </fonts>
  <fills count="11">
    <fill>
      <patternFill patternType="none"/>
    </fill>
    <fill>
      <patternFill patternType="gray125"/>
    </fill>
    <fill>
      <patternFill patternType="solid">
        <fgColor rgb="FFACCED5"/>
        <bgColor indexed="64"/>
      </patternFill>
    </fill>
    <fill>
      <patternFill patternType="solid">
        <fgColor rgb="FFE7F2F4"/>
        <bgColor indexed="64"/>
      </patternFill>
    </fill>
    <fill>
      <patternFill patternType="solid">
        <fgColor rgb="FFFCF0EB"/>
        <bgColor indexed="64"/>
      </patternFill>
    </fill>
    <fill>
      <patternFill patternType="solid">
        <fgColor rgb="FFFCF0D6"/>
        <bgColor indexed="64"/>
      </patternFill>
    </fill>
    <fill>
      <patternFill patternType="solid">
        <fgColor theme="0" tint="-0.14999847407452621"/>
        <bgColor indexed="64"/>
      </patternFill>
    </fill>
    <fill>
      <patternFill patternType="solid">
        <fgColor rgb="FF18768B"/>
        <bgColor indexed="64"/>
      </patternFill>
    </fill>
    <fill>
      <patternFill patternType="solid">
        <fgColor rgb="FFFDF7EA"/>
        <bgColor indexed="64"/>
      </patternFill>
    </fill>
    <fill>
      <patternFill patternType="solid">
        <fgColor rgb="FFF6D7CA"/>
        <bgColor indexed="64"/>
      </patternFill>
    </fill>
    <fill>
      <patternFill patternType="solid">
        <fgColor rgb="FFD0E5E9"/>
        <bgColor indexed="64"/>
      </patternFill>
    </fill>
  </fills>
  <borders count="48">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n">
        <color theme="0"/>
      </left>
      <right style="thin">
        <color theme="0"/>
      </right>
      <top style="thin">
        <color theme="0"/>
      </top>
      <bottom style="thin">
        <color theme="0"/>
      </bottom>
      <diagonal/>
    </border>
    <border>
      <left style="thick">
        <color theme="0"/>
      </left>
      <right/>
      <top/>
      <bottom style="thick">
        <color theme="0"/>
      </bottom>
      <diagonal/>
    </border>
    <border>
      <left style="thick">
        <color theme="0"/>
      </left>
      <right/>
      <top style="thick">
        <color theme="0"/>
      </top>
      <bottom/>
      <diagonal/>
    </border>
    <border>
      <left style="thin">
        <color theme="0"/>
      </left>
      <right/>
      <top style="thin">
        <color theme="0"/>
      </top>
      <bottom style="thick">
        <color theme="0"/>
      </bottom>
      <diagonal/>
    </border>
    <border>
      <left style="thin">
        <color theme="0"/>
      </left>
      <right/>
      <top style="thick">
        <color theme="0"/>
      </top>
      <bottom style="thin">
        <color theme="0"/>
      </bottom>
      <diagonal/>
    </border>
    <border>
      <left style="thin">
        <color theme="0"/>
      </left>
      <right/>
      <top style="thick">
        <color theme="0"/>
      </top>
      <bottom/>
      <diagonal/>
    </border>
    <border>
      <left style="thin">
        <color theme="0"/>
      </left>
      <right style="thin">
        <color theme="0"/>
      </right>
      <top style="thick">
        <color theme="0"/>
      </top>
      <bottom/>
      <diagonal/>
    </border>
    <border>
      <left style="thin">
        <color theme="0"/>
      </left>
      <right/>
      <top/>
      <bottom/>
      <diagonal/>
    </border>
    <border>
      <left/>
      <right style="thin">
        <color theme="0"/>
      </right>
      <top style="thick">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ck">
        <color theme="0"/>
      </top>
      <bottom/>
      <diagonal/>
    </border>
    <border>
      <left style="thin">
        <color indexed="64"/>
      </left>
      <right/>
      <top style="thick">
        <color theme="0"/>
      </top>
      <bottom/>
      <diagonal/>
    </border>
    <border>
      <left style="thin">
        <color indexed="64"/>
      </left>
      <right/>
      <top/>
      <bottom/>
      <diagonal/>
    </border>
    <border>
      <left/>
      <right style="thin">
        <color indexed="64"/>
      </right>
      <top style="thick">
        <color theme="0"/>
      </top>
      <bottom/>
      <diagonal/>
    </border>
    <border>
      <left style="thin">
        <color theme="0"/>
      </left>
      <right style="thick">
        <color theme="0"/>
      </right>
      <top style="thin">
        <color theme="0"/>
      </top>
      <bottom/>
      <diagonal/>
    </border>
    <border>
      <left style="thick">
        <color theme="0"/>
      </left>
      <right style="thick">
        <color theme="0"/>
      </right>
      <top style="thin">
        <color theme="0"/>
      </top>
      <bottom/>
      <diagonal/>
    </border>
    <border>
      <left style="thick">
        <color theme="0"/>
      </left>
      <right style="thick">
        <color theme="0"/>
      </right>
      <top style="thin">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medium">
        <color theme="0"/>
      </left>
      <right/>
      <top/>
      <bottom/>
      <diagonal/>
    </border>
    <border>
      <left style="thick">
        <color theme="0"/>
      </left>
      <right/>
      <top style="thin">
        <color theme="0"/>
      </top>
      <bottom style="medium">
        <color theme="0"/>
      </bottom>
      <diagonal/>
    </border>
    <border>
      <left style="thick">
        <color theme="0"/>
      </left>
      <right style="medium">
        <color theme="0"/>
      </right>
      <top style="thin">
        <color theme="0"/>
      </top>
      <bottom style="thick">
        <color theme="0"/>
      </bottom>
      <diagonal/>
    </border>
    <border>
      <left style="medium">
        <color theme="0"/>
      </left>
      <right style="thick">
        <color theme="0"/>
      </right>
      <top style="thin">
        <color theme="0"/>
      </top>
      <bottom style="thick">
        <color theme="0"/>
      </bottom>
      <diagonal/>
    </border>
  </borders>
  <cellStyleXfs count="8">
    <xf numFmtId="0" fontId="0" fillId="0" borderId="0"/>
    <xf numFmtId="9" fontId="6" fillId="0" borderId="0" applyFont="0" applyFill="0" applyBorder="0" applyAlignment="0" applyProtection="0"/>
    <xf numFmtId="0" fontId="9" fillId="0" borderId="0" applyNumberFormat="0" applyFill="0" applyBorder="0" applyAlignment="0" applyProtection="0"/>
    <xf numFmtId="43" fontId="6" fillId="0" borderId="0" applyFont="0" applyFill="0" applyBorder="0" applyAlignment="0" applyProtection="0"/>
    <xf numFmtId="0" fontId="16" fillId="0" borderId="0"/>
    <xf numFmtId="0" fontId="28" fillId="0" borderId="0"/>
    <xf numFmtId="0" fontId="29" fillId="0" borderId="0" applyBorder="0"/>
    <xf numFmtId="0" fontId="29" fillId="0" borderId="0"/>
  </cellStyleXfs>
  <cellXfs count="185">
    <xf numFmtId="0" fontId="0" fillId="0" borderId="0" xfId="0"/>
    <xf numFmtId="0" fontId="1" fillId="0" borderId="0" xfId="0" applyFont="1"/>
    <xf numFmtId="0" fontId="2" fillId="0" borderId="0" xfId="0" applyFont="1"/>
    <xf numFmtId="0" fontId="4" fillId="2" borderId="1" xfId="0" applyFont="1" applyFill="1" applyBorder="1" applyAlignment="1">
      <alignment vertical="top" wrapText="1"/>
    </xf>
    <xf numFmtId="0" fontId="5" fillId="3" borderId="1" xfId="0" applyFont="1" applyFill="1" applyBorder="1"/>
    <xf numFmtId="0" fontId="5" fillId="0" borderId="1" xfId="0" applyFont="1" applyBorder="1"/>
    <xf numFmtId="0" fontId="5" fillId="3" borderId="1" xfId="0" applyFont="1" applyFill="1" applyBorder="1" applyAlignment="1">
      <alignment horizontal="left" vertical="top" wrapText="1"/>
    </xf>
    <xf numFmtId="0" fontId="4" fillId="2" borderId="1" xfId="0" applyFont="1"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4"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vertical="center"/>
    </xf>
    <xf numFmtId="165" fontId="4" fillId="3" borderId="1" xfId="0" applyNumberFormat="1" applyFont="1" applyFill="1" applyBorder="1" applyAlignment="1">
      <alignment horizontal="center" vertical="center"/>
    </xf>
    <xf numFmtId="0" fontId="5" fillId="3" borderId="1" xfId="0" applyFont="1" applyFill="1" applyBorder="1" applyAlignment="1">
      <alignment vertical="center"/>
    </xf>
    <xf numFmtId="0" fontId="1" fillId="3" borderId="1" xfId="0" applyFont="1" applyFill="1" applyBorder="1" applyAlignment="1">
      <alignment horizontal="left" vertical="center"/>
    </xf>
    <xf numFmtId="0" fontId="4" fillId="0" borderId="1" xfId="0" applyFont="1" applyBorder="1"/>
    <xf numFmtId="0" fontId="1" fillId="0" borderId="1" xfId="0" applyFont="1" applyBorder="1"/>
    <xf numFmtId="0" fontId="3" fillId="0" borderId="1" xfId="0" applyFont="1" applyBorder="1"/>
    <xf numFmtId="0" fontId="5" fillId="0" borderId="1" xfId="0" applyFont="1" applyFill="1" applyBorder="1" applyAlignment="1">
      <alignment horizontal="center"/>
    </xf>
    <xf numFmtId="0" fontId="4" fillId="0" borderId="1" xfId="0" applyFont="1" applyBorder="1" applyAlignment="1"/>
    <xf numFmtId="165" fontId="5" fillId="3"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0" fontId="5" fillId="0" borderId="2" xfId="0" applyFont="1" applyFill="1" applyBorder="1" applyAlignment="1">
      <alignment horizontal="center"/>
    </xf>
    <xf numFmtId="0" fontId="1" fillId="0" borderId="0" xfId="0" applyFont="1" applyFill="1"/>
    <xf numFmtId="3" fontId="5" fillId="4" borderId="1" xfId="0" applyNumberFormat="1" applyFont="1" applyFill="1" applyBorder="1" applyAlignment="1">
      <alignment vertical="center"/>
    </xf>
    <xf numFmtId="3" fontId="5" fillId="4"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9" fontId="4"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9" fontId="4" fillId="3" borderId="3" xfId="0" applyNumberFormat="1" applyFont="1" applyFill="1" applyBorder="1" applyAlignment="1">
      <alignment vertical="center"/>
    </xf>
    <xf numFmtId="165" fontId="4" fillId="3" borderId="3" xfId="0" applyNumberFormat="1" applyFont="1" applyFill="1" applyBorder="1" applyAlignment="1">
      <alignment horizontal="center" vertical="center"/>
    </xf>
    <xf numFmtId="0" fontId="1" fillId="0" borderId="0" xfId="0" applyFont="1" applyAlignment="1">
      <alignment horizontal="center"/>
    </xf>
    <xf numFmtId="4" fontId="5"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0" fontId="4" fillId="2" borderId="1" xfId="0" applyFont="1" applyFill="1" applyBorder="1" applyAlignment="1">
      <alignment horizontal="center"/>
    </xf>
    <xf numFmtId="167" fontId="5" fillId="3" borderId="1" xfId="0" applyNumberFormat="1" applyFont="1" applyFill="1" applyBorder="1" applyAlignment="1">
      <alignment horizontal="center"/>
    </xf>
    <xf numFmtId="3" fontId="5" fillId="4" borderId="1" xfId="0" applyNumberFormat="1" applyFont="1" applyFill="1" applyBorder="1" applyAlignment="1">
      <alignment horizontal="center"/>
    </xf>
    <xf numFmtId="4" fontId="5" fillId="4" borderId="1" xfId="0" applyNumberFormat="1" applyFont="1" applyFill="1" applyBorder="1" applyAlignment="1">
      <alignment horizontal="center"/>
    </xf>
    <xf numFmtId="0" fontId="5" fillId="3" borderId="3" xfId="0" applyFont="1" applyFill="1" applyBorder="1" applyAlignment="1">
      <alignment horizontal="left" vertical="top" wrapText="1"/>
    </xf>
    <xf numFmtId="0" fontId="5" fillId="0" borderId="1" xfId="0" applyFont="1" applyBorder="1" applyAlignment="1">
      <alignment horizontal="center"/>
    </xf>
    <xf numFmtId="9" fontId="5" fillId="3" borderId="1" xfId="1" applyFont="1" applyFill="1" applyBorder="1" applyAlignment="1">
      <alignment horizontal="center"/>
    </xf>
    <xf numFmtId="166" fontId="5" fillId="3" borderId="1" xfId="0" applyNumberFormat="1" applyFont="1" applyFill="1" applyBorder="1" applyAlignment="1">
      <alignment horizontal="center"/>
    </xf>
    <xf numFmtId="0" fontId="4" fillId="0" borderId="1" xfId="0" applyFont="1" applyFill="1" applyBorder="1"/>
    <xf numFmtId="43" fontId="5" fillId="3" borderId="1" xfId="0" applyNumberFormat="1" applyFont="1" applyFill="1" applyBorder="1" applyAlignment="1">
      <alignment horizontal="center" vertical="center" wrapText="1"/>
    </xf>
    <xf numFmtId="0" fontId="0" fillId="0" borderId="6" xfId="0" applyBorder="1"/>
    <xf numFmtId="164" fontId="1" fillId="0" borderId="0" xfId="0" applyNumberFormat="1" applyFont="1"/>
    <xf numFmtId="0" fontId="4" fillId="0" borderId="0" xfId="0" applyFont="1" applyFill="1"/>
    <xf numFmtId="1" fontId="5" fillId="3" borderId="1" xfId="0" applyNumberFormat="1" applyFont="1" applyFill="1" applyBorder="1" applyAlignment="1">
      <alignment horizontal="center" vertical="center" wrapText="1"/>
    </xf>
    <xf numFmtId="43" fontId="5" fillId="5" borderId="1" xfId="0" applyNumberFormat="1" applyFont="1" applyFill="1" applyBorder="1" applyAlignment="1">
      <alignment horizontal="center" vertical="center" wrapText="1"/>
    </xf>
    <xf numFmtId="0" fontId="5" fillId="0" borderId="7" xfId="0" applyFont="1" applyFill="1" applyBorder="1" applyAlignment="1">
      <alignment horizontal="center"/>
    </xf>
    <xf numFmtId="0" fontId="5" fillId="0" borderId="6"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5" fillId="0" borderId="16" xfId="0" applyFont="1" applyBorder="1"/>
    <xf numFmtId="0" fontId="1" fillId="0" borderId="16" xfId="0" applyFont="1" applyBorder="1"/>
    <xf numFmtId="0" fontId="1" fillId="0" borderId="17" xfId="0" applyFont="1" applyBorder="1"/>
    <xf numFmtId="0" fontId="5" fillId="0" borderId="0" xfId="0" applyFont="1"/>
    <xf numFmtId="0" fontId="5" fillId="0" borderId="15" xfId="0" applyFont="1" applyFill="1" applyBorder="1" applyAlignment="1">
      <alignment horizontal="center"/>
    </xf>
    <xf numFmtId="0" fontId="5" fillId="0" borderId="18" xfId="0" applyFont="1" applyFill="1" applyBorder="1" applyAlignment="1">
      <alignment horizontal="center"/>
    </xf>
    <xf numFmtId="0" fontId="7" fillId="0" borderId="0" xfId="0" applyFont="1"/>
    <xf numFmtId="0" fontId="8" fillId="0" borderId="0" xfId="0" applyFont="1"/>
    <xf numFmtId="0" fontId="0" fillId="0" borderId="0" xfId="0" applyFill="1" applyBorder="1" applyAlignment="1">
      <alignment horizontal="center" vertical="center"/>
    </xf>
    <xf numFmtId="0" fontId="4" fillId="0" borderId="0" xfId="0" applyFont="1" applyFill="1" applyBorder="1" applyAlignment="1">
      <alignment vertical="top" wrapText="1"/>
    </xf>
    <xf numFmtId="166" fontId="5" fillId="0" borderId="0" xfId="0" applyNumberFormat="1" applyFont="1" applyFill="1" applyBorder="1" applyAlignment="1">
      <alignment vertical="center"/>
    </xf>
    <xf numFmtId="0" fontId="7" fillId="3" borderId="0" xfId="0" applyFont="1" applyFill="1"/>
    <xf numFmtId="0" fontId="5" fillId="0" borderId="1" xfId="0" applyFont="1" applyFill="1" applyBorder="1" applyAlignment="1">
      <alignment vertical="center" wrapText="1"/>
    </xf>
    <xf numFmtId="3" fontId="5" fillId="4" borderId="1" xfId="0" applyNumberFormat="1" applyFont="1" applyFill="1" applyBorder="1" applyAlignment="1" applyProtection="1">
      <alignment horizontal="center" vertical="center" wrapText="1"/>
      <protection locked="0"/>
    </xf>
    <xf numFmtId="43" fontId="5" fillId="5" borderId="1"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vertical="center"/>
      <protection locked="0"/>
    </xf>
    <xf numFmtId="166" fontId="5" fillId="4" borderId="1" xfId="0" applyNumberFormat="1" applyFont="1" applyFill="1" applyBorder="1" applyAlignment="1" applyProtection="1">
      <alignment vertical="center"/>
      <protection locked="0"/>
    </xf>
    <xf numFmtId="3" fontId="5" fillId="4" borderId="1" xfId="0" applyNumberFormat="1" applyFont="1" applyFill="1" applyBorder="1" applyAlignment="1" applyProtection="1">
      <alignment horizontal="center" vertical="center"/>
      <protection locked="0"/>
    </xf>
    <xf numFmtId="0" fontId="8" fillId="0" borderId="1" xfId="0" applyFont="1" applyBorder="1"/>
    <xf numFmtId="0" fontId="14" fillId="0" borderId="0" xfId="0" applyFont="1" applyFill="1"/>
    <xf numFmtId="43" fontId="0" fillId="0" borderId="0" xfId="3" applyFont="1" applyFill="1"/>
    <xf numFmtId="0" fontId="0" fillId="0" borderId="0" xfId="0" applyFill="1"/>
    <xf numFmtId="0" fontId="15" fillId="0" borderId="0" xfId="0" applyFont="1" applyFill="1" applyBorder="1" applyAlignment="1">
      <alignment vertical="center"/>
    </xf>
    <xf numFmtId="0" fontId="17" fillId="0" borderId="0" xfId="4" applyFont="1" applyFill="1" applyBorder="1" applyAlignment="1">
      <alignment horizontal="center" vertical="center" wrapText="1"/>
    </xf>
    <xf numFmtId="0" fontId="14" fillId="9" borderId="22" xfId="4" applyFont="1" applyFill="1" applyBorder="1" applyAlignment="1" applyProtection="1">
      <alignment horizontal="center" vertical="center" wrapText="1"/>
      <protection locked="0"/>
    </xf>
    <xf numFmtId="0" fontId="14" fillId="9" borderId="23" xfId="4" applyFont="1" applyFill="1" applyBorder="1" applyAlignment="1" applyProtection="1">
      <alignment horizontal="center" vertical="center" wrapText="1"/>
      <protection locked="0"/>
    </xf>
    <xf numFmtId="0" fontId="14" fillId="9" borderId="24" xfId="0" applyFont="1" applyFill="1" applyBorder="1" applyAlignment="1" applyProtection="1">
      <alignment vertical="center"/>
      <protection locked="0"/>
    </xf>
    <xf numFmtId="0" fontId="14" fillId="0" borderId="0" xfId="0" applyFont="1" applyFill="1" applyAlignment="1">
      <alignment vertical="center"/>
    </xf>
    <xf numFmtId="0" fontId="0" fillId="9" borderId="19" xfId="0" applyFill="1" applyBorder="1"/>
    <xf numFmtId="0" fontId="0" fillId="9" borderId="20" xfId="0" applyFill="1" applyBorder="1"/>
    <xf numFmtId="0" fontId="0" fillId="9" borderId="21" xfId="0" applyFill="1" applyBorder="1"/>
    <xf numFmtId="0" fontId="14" fillId="9" borderId="25" xfId="4" applyFont="1" applyFill="1" applyBorder="1" applyAlignment="1" applyProtection="1">
      <alignment horizontal="center" vertical="center" wrapText="1"/>
      <protection locked="0"/>
    </xf>
    <xf numFmtId="0" fontId="14" fillId="9" borderId="0" xfId="4" applyFont="1" applyFill="1" applyBorder="1" applyAlignment="1" applyProtection="1">
      <alignment horizontal="center" vertical="center" wrapText="1"/>
      <protection locked="0"/>
    </xf>
    <xf numFmtId="0" fontId="14" fillId="9" borderId="26" xfId="0" applyFont="1" applyFill="1" applyBorder="1" applyAlignment="1" applyProtection="1">
      <alignment vertical="center"/>
      <protection locked="0"/>
    </xf>
    <xf numFmtId="0" fontId="0" fillId="10" borderId="19" xfId="0" applyFill="1" applyBorder="1"/>
    <xf numFmtId="0" fontId="0" fillId="10" borderId="20" xfId="0" applyFill="1" applyBorder="1"/>
    <xf numFmtId="0" fontId="0" fillId="10" borderId="21" xfId="0" applyFill="1" applyBorder="1"/>
    <xf numFmtId="0" fontId="14" fillId="9" borderId="27" xfId="4" applyFont="1" applyFill="1" applyBorder="1" applyAlignment="1" applyProtection="1">
      <alignment horizontal="center" vertical="center" wrapText="1"/>
      <protection locked="0"/>
    </xf>
    <xf numFmtId="0" fontId="14" fillId="9" borderId="28" xfId="4" applyFont="1" applyFill="1" applyBorder="1" applyAlignment="1" applyProtection="1">
      <alignment horizontal="center" vertical="center" wrapText="1"/>
      <protection locked="0"/>
    </xf>
    <xf numFmtId="0" fontId="14" fillId="9" borderId="29" xfId="0" applyFont="1" applyFill="1" applyBorder="1" applyAlignment="1" applyProtection="1">
      <alignment vertical="center"/>
      <protection locked="0"/>
    </xf>
    <xf numFmtId="0" fontId="0" fillId="0" borderId="0" xfId="0" applyAlignment="1">
      <alignment vertical="center"/>
    </xf>
    <xf numFmtId="0" fontId="20" fillId="0" borderId="0" xfId="4" applyFont="1" applyFill="1" applyBorder="1" applyAlignment="1">
      <alignment horizontal="left" vertical="center" wrapText="1"/>
    </xf>
    <xf numFmtId="0" fontId="14" fillId="0" borderId="0" xfId="0" applyFont="1" applyFill="1" applyBorder="1" applyAlignment="1">
      <alignment vertical="center"/>
    </xf>
    <xf numFmtId="2" fontId="14" fillId="0" borderId="0" xfId="4" applyNumberFormat="1" applyFont="1" applyFill="1" applyBorder="1" applyAlignment="1">
      <alignment horizontal="center" vertical="center" wrapText="1"/>
    </xf>
    <xf numFmtId="0" fontId="0" fillId="6" borderId="0" xfId="0" applyFill="1" applyAlignment="1">
      <alignment vertical="center"/>
    </xf>
    <xf numFmtId="0" fontId="20" fillId="6" borderId="0" xfId="4" applyFont="1" applyFill="1" applyBorder="1" applyAlignment="1">
      <alignment horizontal="left" vertical="center" wrapText="1"/>
    </xf>
    <xf numFmtId="2" fontId="14" fillId="10" borderId="19" xfId="4" applyNumberFormat="1" applyFont="1" applyFill="1" applyBorder="1" applyAlignment="1">
      <alignment horizontal="center" vertical="center" wrapText="1"/>
    </xf>
    <xf numFmtId="2" fontId="14" fillId="10" borderId="20" xfId="4" applyNumberFormat="1" applyFont="1" applyFill="1" applyBorder="1" applyAlignment="1">
      <alignment horizontal="center" vertical="center" wrapText="1"/>
    </xf>
    <xf numFmtId="2" fontId="14" fillId="10" borderId="21" xfId="4" applyNumberFormat="1" applyFont="1" applyFill="1" applyBorder="1" applyAlignment="1">
      <alignment horizontal="center" vertical="center" wrapText="1"/>
    </xf>
    <xf numFmtId="2" fontId="14" fillId="10" borderId="30" xfId="4" applyNumberFormat="1"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0" xfId="0" applyFont="1" applyBorder="1" applyAlignment="1">
      <alignment vertical="center"/>
    </xf>
    <xf numFmtId="0" fontId="1" fillId="0" borderId="32" xfId="0" applyFont="1" applyBorder="1"/>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43" fontId="5" fillId="3" borderId="4" xfId="0" applyNumberFormat="1" applyFont="1" applyFill="1" applyBorder="1" applyAlignment="1">
      <alignment horizontal="center" vertical="center" wrapText="1"/>
    </xf>
    <xf numFmtId="3" fontId="5" fillId="4" borderId="4" xfId="0" applyNumberFormat="1" applyFont="1" applyFill="1" applyBorder="1" applyAlignment="1" applyProtection="1">
      <alignment horizontal="center" vertical="center" wrapText="1"/>
      <protection locked="0"/>
    </xf>
    <xf numFmtId="3" fontId="5" fillId="4" borderId="4" xfId="0" applyNumberFormat="1" applyFont="1" applyFill="1" applyBorder="1" applyAlignment="1" applyProtection="1">
      <alignment vertical="center"/>
      <protection locked="0"/>
    </xf>
    <xf numFmtId="166" fontId="5" fillId="4" borderId="4" xfId="0" applyNumberFormat="1" applyFont="1" applyFill="1" applyBorder="1" applyAlignment="1" applyProtection="1">
      <alignment vertical="center"/>
      <protection locked="0"/>
    </xf>
    <xf numFmtId="0" fontId="5" fillId="4" borderId="1" xfId="0" applyFont="1" applyFill="1" applyBorder="1" applyAlignment="1" applyProtection="1">
      <alignment horizontal="center" vertical="center" wrapText="1"/>
      <protection locked="0"/>
    </xf>
    <xf numFmtId="0" fontId="1" fillId="0" borderId="36" xfId="0" applyFont="1" applyBorder="1"/>
    <xf numFmtId="0" fontId="1" fillId="0" borderId="37" xfId="0" applyFont="1" applyFill="1" applyBorder="1"/>
    <xf numFmtId="166" fontId="5" fillId="4" borderId="1" xfId="0" applyNumberFormat="1" applyFont="1" applyFill="1" applyBorder="1" applyAlignment="1">
      <alignment vertical="center"/>
    </xf>
    <xf numFmtId="0" fontId="5" fillId="0" borderId="1" xfId="0" applyFont="1" applyFill="1" applyBorder="1" applyAlignment="1">
      <alignment horizontal="center" vertical="center" wrapText="1"/>
    </xf>
    <xf numFmtId="0" fontId="5" fillId="0" borderId="0" xfId="0" applyFont="1" applyFill="1"/>
    <xf numFmtId="0" fontId="4" fillId="2" borderId="39" xfId="0" applyFont="1" applyFill="1" applyBorder="1" applyAlignment="1">
      <alignment vertical="top" wrapText="1"/>
    </xf>
    <xf numFmtId="0" fontId="4" fillId="2" borderId="40" xfId="0" applyFont="1" applyFill="1" applyBorder="1" applyAlignment="1">
      <alignment vertical="top" wrapText="1"/>
    </xf>
    <xf numFmtId="0" fontId="4" fillId="2" borderId="41" xfId="0" applyFont="1" applyFill="1" applyBorder="1" applyAlignment="1">
      <alignment vertical="top" wrapText="1"/>
    </xf>
    <xf numFmtId="0" fontId="4" fillId="2" borderId="42" xfId="0" applyFont="1" applyFill="1" applyBorder="1" applyAlignment="1">
      <alignment vertical="top" wrapText="1"/>
    </xf>
    <xf numFmtId="0" fontId="4" fillId="2" borderId="43" xfId="0" applyFont="1" applyFill="1" applyBorder="1" applyAlignment="1">
      <alignment vertical="top" wrapText="1"/>
    </xf>
    <xf numFmtId="0" fontId="4" fillId="2" borderId="45" xfId="0" applyFont="1" applyFill="1" applyBorder="1" applyAlignment="1">
      <alignment vertical="top" wrapText="1"/>
    </xf>
    <xf numFmtId="0" fontId="4" fillId="0" borderId="44" xfId="0" applyFont="1" applyFill="1" applyBorder="1" applyAlignment="1">
      <alignment vertical="top" wrapText="1"/>
    </xf>
    <xf numFmtId="0" fontId="4" fillId="2" borderId="46" xfId="0" applyFont="1" applyFill="1" applyBorder="1" applyAlignment="1">
      <alignment vertical="top" wrapText="1"/>
    </xf>
    <xf numFmtId="0" fontId="4" fillId="2" borderId="47" xfId="0" applyFont="1" applyFill="1" applyBorder="1" applyAlignment="1">
      <alignment vertical="top" wrapText="1"/>
    </xf>
    <xf numFmtId="0" fontId="5" fillId="4" borderId="1" xfId="0" applyFont="1" applyFill="1" applyBorder="1" applyAlignment="1">
      <alignment horizontal="left"/>
    </xf>
    <xf numFmtId="0" fontId="5" fillId="5" borderId="1" xfId="0" applyFont="1" applyFill="1" applyBorder="1" applyAlignment="1">
      <alignment horizontal="left" vertical="center" wrapText="1"/>
    </xf>
    <xf numFmtId="0" fontId="5" fillId="3" borderId="0" xfId="0" applyFont="1" applyFill="1" applyAlignment="1">
      <alignment horizontal="left"/>
    </xf>
    <xf numFmtId="0" fontId="0" fillId="0" borderId="0" xfId="0" applyAlignment="1">
      <alignment wrapText="1"/>
    </xf>
    <xf numFmtId="0" fontId="4" fillId="0" borderId="31" xfId="0" applyFont="1" applyBorder="1" applyAlignment="1">
      <alignment vertical="center"/>
    </xf>
    <xf numFmtId="0" fontId="5" fillId="4" borderId="1" xfId="0" applyFont="1" applyFill="1" applyBorder="1" applyAlignment="1" applyProtection="1">
      <alignment vertical="center" wrapText="1"/>
      <protection locked="0"/>
    </xf>
    <xf numFmtId="0" fontId="7" fillId="4" borderId="0" xfId="0" applyFont="1" applyFill="1"/>
    <xf numFmtId="0" fontId="7" fillId="5" borderId="0" xfId="0" applyFont="1" applyFill="1"/>
    <xf numFmtId="0" fontId="0" fillId="0" borderId="0" xfId="0" applyAlignment="1">
      <alignment wrapText="1"/>
    </xf>
    <xf numFmtId="0" fontId="10" fillId="0" borderId="0" xfId="2" applyFont="1" applyAlignment="1">
      <alignment vertical="top" wrapText="1"/>
    </xf>
    <xf numFmtId="0" fontId="0" fillId="0" borderId="0" xfId="0" applyAlignment="1">
      <alignment vertical="top" wrapText="1"/>
    </xf>
    <xf numFmtId="0" fontId="0" fillId="0" borderId="0" xfId="0" quotePrefix="1"/>
    <xf numFmtId="0" fontId="0" fillId="0" borderId="0" xfId="0" quotePrefix="1" applyAlignment="1">
      <alignment wrapText="1"/>
    </xf>
    <xf numFmtId="0" fontId="26" fillId="0" borderId="0" xfId="0" applyFont="1"/>
    <xf numFmtId="0" fontId="25" fillId="0" borderId="0" xfId="0" applyFont="1"/>
    <xf numFmtId="0" fontId="10" fillId="0" borderId="0" xfId="2" applyFont="1" applyAlignment="1">
      <alignment vertical="top" wrapText="1"/>
    </xf>
    <xf numFmtId="0" fontId="0" fillId="0" borderId="0" xfId="0" applyAlignment="1">
      <alignment wrapText="1"/>
    </xf>
    <xf numFmtId="0" fontId="7" fillId="0" borderId="0" xfId="0" applyFont="1" applyAlignment="1">
      <alignment vertical="top" wrapText="1"/>
    </xf>
    <xf numFmtId="0" fontId="0" fillId="0" borderId="0" xfId="0" applyAlignment="1">
      <alignment vertical="top" wrapText="1"/>
    </xf>
    <xf numFmtId="0" fontId="13" fillId="7" borderId="0" xfId="0" applyFont="1" applyFill="1" applyBorder="1" applyAlignment="1">
      <alignment horizontal="center" vertical="center"/>
    </xf>
    <xf numFmtId="0" fontId="12" fillId="7" borderId="0" xfId="0" applyFont="1" applyFill="1" applyBorder="1" applyAlignment="1">
      <alignment horizontal="center" vertical="center"/>
    </xf>
    <xf numFmtId="0" fontId="5" fillId="3" borderId="1" xfId="0" applyFont="1" applyFill="1" applyBorder="1" applyAlignment="1">
      <alignment vertical="top" wrapText="1"/>
    </xf>
    <xf numFmtId="0" fontId="0" fillId="3" borderId="1" xfId="0" applyFill="1" applyBorder="1" applyAlignment="1">
      <alignment vertical="top"/>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3" fillId="7" borderId="15"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34" xfId="0" applyFont="1" applyFill="1" applyBorder="1" applyAlignment="1">
      <alignment horizontal="center" vertical="center"/>
    </xf>
    <xf numFmtId="0" fontId="21" fillId="0" borderId="36" xfId="0" applyFont="1" applyBorder="1" applyAlignment="1">
      <alignment horizontal="center"/>
    </xf>
    <xf numFmtId="0" fontId="21" fillId="0" borderId="38" xfId="0" applyFont="1" applyBorder="1" applyAlignment="1">
      <alignment horizontal="center"/>
    </xf>
    <xf numFmtId="0" fontId="21" fillId="0" borderId="35" xfId="0" applyFont="1" applyBorder="1" applyAlignment="1">
      <alignment horizontal="center"/>
    </xf>
    <xf numFmtId="0" fontId="0" fillId="0" borderId="35" xfId="0" applyBorder="1" applyAlignment="1">
      <alignment horizontal="center"/>
    </xf>
    <xf numFmtId="0" fontId="7" fillId="0" borderId="0" xfId="0" applyFont="1" applyAlignment="1">
      <alignment horizontal="left" vertical="top" wrapText="1"/>
    </xf>
    <xf numFmtId="0" fontId="27" fillId="0" borderId="0" xfId="0" applyFont="1" applyAlignment="1">
      <alignment vertical="top" wrapText="1"/>
    </xf>
    <xf numFmtId="0" fontId="5" fillId="3" borderId="1" xfId="0" applyFont="1" applyFill="1" applyBorder="1" applyAlignment="1">
      <alignment textRotation="90"/>
    </xf>
    <xf numFmtId="0" fontId="5" fillId="3" borderId="3" xfId="0" applyFont="1" applyFill="1" applyBorder="1" applyAlignment="1">
      <alignment textRotation="90" wrapText="1"/>
    </xf>
    <xf numFmtId="0" fontId="5" fillId="3" borderId="4" xfId="0" applyFont="1" applyFill="1" applyBorder="1" applyAlignment="1">
      <alignment textRotation="90" wrapText="1"/>
    </xf>
    <xf numFmtId="0" fontId="0" fillId="0" borderId="5" xfId="0" applyBorder="1" applyAlignment="1">
      <alignment textRotation="90" wrapText="1"/>
    </xf>
    <xf numFmtId="0" fontId="0" fillId="0" borderId="4" xfId="0" applyBorder="1" applyAlignment="1">
      <alignment textRotation="90" wrapText="1"/>
    </xf>
    <xf numFmtId="0" fontId="5" fillId="3"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8" borderId="0" xfId="2" applyFill="1" applyBorder="1" applyAlignment="1" applyProtection="1">
      <alignment vertical="center" wrapText="1"/>
    </xf>
    <xf numFmtId="0" fontId="9" fillId="8" borderId="0" xfId="2" applyFill="1" applyAlignment="1" applyProtection="1">
      <alignment vertical="center" wrapText="1"/>
    </xf>
  </cellXfs>
  <cellStyles count="8">
    <cellStyle name="Komma" xfId="3" builtinId="3"/>
    <cellStyle name="Link" xfId="2" builtinId="8"/>
    <cellStyle name="Prozent" xfId="1" builtinId="5"/>
    <cellStyle name="Standard" xfId="0" builtinId="0"/>
    <cellStyle name="Standard 2" xfId="6" xr:uid="{00000000-0005-0000-0000-000004000000}"/>
    <cellStyle name="Standard 3" xfId="7" xr:uid="{00000000-0005-0000-0000-000005000000}"/>
    <cellStyle name="Standard 4" xfId="5" xr:uid="{00000000-0005-0000-0000-000006000000}"/>
    <cellStyle name="Standard_faxblattformat" xfId="4" xr:uid="{00000000-0005-0000-0000-000007000000}"/>
  </cellStyles>
  <dxfs count="4">
    <dxf>
      <font>
        <color rgb="FF006100"/>
      </font>
      <fill>
        <patternFill>
          <bgColor rgb="FF29FC0C"/>
        </patternFill>
      </fill>
    </dxf>
    <dxf>
      <fill>
        <patternFill>
          <bgColor rgb="FFFFC7CE"/>
        </patternFill>
      </fill>
    </dxf>
    <dxf>
      <font>
        <color rgb="FF006100"/>
      </font>
      <fill>
        <patternFill>
          <bgColor rgb="FF2FFD2F"/>
        </patternFill>
      </fill>
    </dxf>
    <dxf>
      <fill>
        <patternFill>
          <bgColor rgb="FFFF0000"/>
        </patternFill>
      </fill>
    </dxf>
  </dxfs>
  <tableStyles count="0" defaultTableStyle="TableStyleMedium2" defaultPivotStyle="PivotStyleMedium9"/>
  <colors>
    <mruColors>
      <color rgb="FF2FFD2F"/>
      <color rgb="FF29FC0C"/>
      <color rgb="FF45F92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365760</xdr:colOff>
      <xdr:row>2</xdr:row>
      <xdr:rowOff>167640</xdr:rowOff>
    </xdr:from>
    <xdr:to>
      <xdr:col>0</xdr:col>
      <xdr:colOff>7653251</xdr:colOff>
      <xdr:row>31</xdr:row>
      <xdr:rowOff>92446</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65760" y="541020"/>
          <a:ext cx="7287491" cy="5007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247650</xdr:colOff>
      <xdr:row>15</xdr:row>
      <xdr:rowOff>19050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9492"/>
        <a:stretch>
          <a:fillRect/>
        </a:stretch>
      </xdr:blipFill>
      <xdr:spPr bwMode="auto">
        <a:xfrm>
          <a:off x="0" y="0"/>
          <a:ext cx="5029200"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ecoFarbschema11">
      <a:dk1>
        <a:sysClr val="windowText" lastClr="000000"/>
      </a:dk1>
      <a:lt1>
        <a:sysClr val="window" lastClr="FFFFFF"/>
      </a:lt1>
      <a:dk2>
        <a:srgbClr val="1F497D"/>
      </a:dk2>
      <a:lt2>
        <a:srgbClr val="EEECE1"/>
      </a:lt2>
      <a:accent1>
        <a:srgbClr val="006B77"/>
      </a:accent1>
      <a:accent2>
        <a:srgbClr val="4E93A4"/>
      </a:accent2>
      <a:accent3>
        <a:srgbClr val="9BC2CA"/>
      </a:accent3>
      <a:accent4>
        <a:srgbClr val="E32523"/>
      </a:accent4>
      <a:accent5>
        <a:srgbClr val="E58776"/>
      </a:accent5>
      <a:accent6>
        <a:srgbClr val="F1BFAC"/>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afu.admin.ch/dam/bafu/de/dokumente/klima/externe-studien-berichte/konzept-positivliste-fuer-kompensationsprojekte-im-bereich-fernwaerme.pdf.download.pdf/17.07.18_Projekt_Positivliste_Schlussbericht_mit_korrekten_Impressum_f%C3%BCr_Ver%C3%B6ff"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s://www.bafu.admin.ch/bafu/de/home/themen/klima/publikationen-studien/publikationen/projekte-programme-emissionsverminderung-inland.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hyperlink" Target="https://www.bfs.admin.ch/bfs/de/home/dienstleistungen/fuer-medienschaffende/alle-veroeffentlichungen.assetdetail.3142800.html" TargetMode="Externa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vmlDrawing" Target="../drawings/vmlDrawing15.vml"/><Relationship Id="rId5" Type="http://schemas.openxmlformats.org/officeDocument/2006/relationships/drawing" Target="../drawings/drawing2.xml"/><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2:M40"/>
  <sheetViews>
    <sheetView showGridLines="0" zoomScaleNormal="100" workbookViewId="0">
      <selection activeCell="B5" sqref="B5"/>
    </sheetView>
  </sheetViews>
  <sheetFormatPr baseColWidth="10" defaultColWidth="9" defaultRowHeight="12.75"/>
  <cols>
    <col min="1" max="16384" width="9" style="69"/>
  </cols>
  <sheetData>
    <row r="2" spans="1:13" ht="15.75">
      <c r="A2" s="70" t="s">
        <v>151</v>
      </c>
    </row>
    <row r="3" spans="1:13" ht="15.75">
      <c r="A3" s="70" t="s">
        <v>84</v>
      </c>
    </row>
    <row r="4" spans="1:13">
      <c r="A4" s="69" t="s">
        <v>72</v>
      </c>
    </row>
    <row r="5" spans="1:13">
      <c r="A5" s="69" t="s">
        <v>163</v>
      </c>
    </row>
    <row r="7" spans="1:13" ht="12.75" customHeight="1">
      <c r="A7" s="155" t="s">
        <v>152</v>
      </c>
      <c r="B7" s="156"/>
      <c r="C7" s="156"/>
      <c r="D7" s="156"/>
      <c r="E7" s="156"/>
      <c r="F7" s="156"/>
      <c r="G7" s="156"/>
      <c r="H7" s="156"/>
      <c r="I7" s="156"/>
      <c r="K7" s="153" t="s">
        <v>73</v>
      </c>
      <c r="L7" s="153"/>
      <c r="M7" s="153"/>
    </row>
    <row r="8" spans="1:13" ht="12.75" customHeight="1">
      <c r="A8" s="156"/>
      <c r="B8" s="156"/>
      <c r="C8" s="156"/>
      <c r="D8" s="156"/>
      <c r="E8" s="156"/>
      <c r="F8" s="156"/>
      <c r="G8" s="156"/>
      <c r="H8" s="156"/>
      <c r="I8" s="156"/>
      <c r="K8" s="153"/>
      <c r="L8" s="153"/>
      <c r="M8" s="153"/>
    </row>
    <row r="9" spans="1:13" ht="12.75" customHeight="1">
      <c r="A9" s="156"/>
      <c r="B9" s="156"/>
      <c r="C9" s="156"/>
      <c r="D9" s="156"/>
      <c r="E9" s="156"/>
      <c r="F9" s="156"/>
      <c r="G9" s="156"/>
      <c r="H9" s="156"/>
      <c r="I9" s="156"/>
      <c r="K9" s="153" t="s">
        <v>133</v>
      </c>
      <c r="L9" s="154"/>
      <c r="M9" s="154"/>
    </row>
    <row r="10" spans="1:13" ht="12.75" customHeight="1">
      <c r="A10" s="156"/>
      <c r="B10" s="156"/>
      <c r="C10" s="156"/>
      <c r="D10" s="156"/>
      <c r="E10" s="156"/>
      <c r="F10" s="156"/>
      <c r="G10" s="156"/>
      <c r="H10" s="156"/>
      <c r="I10" s="156"/>
      <c r="K10" s="154"/>
      <c r="L10" s="154"/>
      <c r="M10" s="154"/>
    </row>
    <row r="11" spans="1:13" ht="12.75" customHeight="1">
      <c r="A11" s="156"/>
      <c r="B11" s="156"/>
      <c r="C11" s="156"/>
      <c r="D11" s="156"/>
      <c r="E11" s="156"/>
      <c r="F11" s="156"/>
      <c r="G11" s="156"/>
      <c r="H11" s="156"/>
      <c r="I11" s="156"/>
      <c r="K11" s="154"/>
      <c r="L11" s="154"/>
      <c r="M11" s="154"/>
    </row>
    <row r="12" spans="1:13" ht="12.75" customHeight="1">
      <c r="A12" s="156"/>
      <c r="B12" s="156"/>
      <c r="C12" s="156"/>
      <c r="D12" s="156"/>
      <c r="E12" s="156"/>
      <c r="F12" s="156"/>
      <c r="G12" s="156"/>
      <c r="H12" s="156"/>
      <c r="I12" s="156"/>
      <c r="K12" s="147"/>
      <c r="L12" s="147"/>
      <c r="M12" s="147"/>
    </row>
    <row r="13" spans="1:13" ht="4.5" customHeight="1"/>
    <row r="14" spans="1:13">
      <c r="A14" s="155" t="s">
        <v>158</v>
      </c>
      <c r="B14" s="156"/>
      <c r="C14" s="156"/>
      <c r="D14" s="156"/>
      <c r="E14" s="156"/>
      <c r="F14" s="156"/>
      <c r="G14" s="156"/>
      <c r="H14" s="156"/>
      <c r="I14" s="156"/>
      <c r="K14" s="153" t="s">
        <v>74</v>
      </c>
      <c r="L14" s="153"/>
      <c r="M14" s="153"/>
    </row>
    <row r="15" spans="1:13">
      <c r="A15" s="156"/>
      <c r="B15" s="156"/>
      <c r="C15" s="156"/>
      <c r="D15" s="156"/>
      <c r="E15" s="156"/>
      <c r="F15" s="156"/>
      <c r="G15" s="156"/>
      <c r="H15" s="156"/>
      <c r="I15" s="156"/>
      <c r="K15" s="153"/>
      <c r="L15" s="153"/>
      <c r="M15" s="153"/>
    </row>
    <row r="16" spans="1:13">
      <c r="A16" s="156"/>
      <c r="B16" s="156"/>
      <c r="C16" s="156"/>
      <c r="D16" s="156"/>
      <c r="E16" s="156"/>
      <c r="F16" s="156"/>
      <c r="G16" s="156"/>
      <c r="H16" s="156"/>
      <c r="I16" s="156"/>
      <c r="K16" s="153"/>
      <c r="L16" s="153"/>
      <c r="M16" s="153"/>
    </row>
    <row r="17" spans="1:13">
      <c r="A17" s="156"/>
      <c r="B17" s="156"/>
      <c r="C17" s="156"/>
      <c r="D17" s="156"/>
      <c r="E17" s="156"/>
      <c r="F17" s="156"/>
      <c r="G17" s="156"/>
      <c r="H17" s="156"/>
      <c r="I17" s="156"/>
      <c r="K17" s="154"/>
      <c r="L17" s="154"/>
      <c r="M17" s="154"/>
    </row>
    <row r="18" spans="1:13">
      <c r="A18" s="156"/>
      <c r="B18" s="156"/>
      <c r="C18" s="156"/>
      <c r="D18" s="156"/>
      <c r="E18" s="156"/>
      <c r="F18" s="156"/>
      <c r="G18" s="156"/>
      <c r="H18" s="156"/>
      <c r="I18" s="156"/>
    </row>
    <row r="19" spans="1:13" ht="6" customHeight="1">
      <c r="A19" s="148"/>
      <c r="B19" s="148"/>
      <c r="C19" s="148"/>
      <c r="D19" s="148"/>
      <c r="E19" s="148"/>
      <c r="F19" s="148"/>
      <c r="G19" s="148"/>
      <c r="H19" s="148"/>
      <c r="I19" s="148"/>
    </row>
    <row r="20" spans="1:13">
      <c r="A20" s="155" t="s">
        <v>153</v>
      </c>
      <c r="B20" s="156"/>
      <c r="C20" s="156"/>
      <c r="D20" s="156"/>
      <c r="E20" s="156"/>
      <c r="F20" s="156"/>
      <c r="G20" s="156"/>
      <c r="H20" s="156"/>
      <c r="I20" s="156"/>
      <c r="K20" s="153" t="s">
        <v>75</v>
      </c>
      <c r="L20" s="153"/>
      <c r="M20" s="153"/>
    </row>
    <row r="21" spans="1:13">
      <c r="A21" s="156"/>
      <c r="B21" s="156"/>
      <c r="C21" s="156"/>
      <c r="D21" s="156"/>
      <c r="E21" s="156"/>
      <c r="F21" s="156"/>
      <c r="G21" s="156"/>
      <c r="H21" s="156"/>
      <c r="I21" s="156"/>
      <c r="K21" s="153"/>
      <c r="L21" s="153"/>
      <c r="M21" s="153"/>
    </row>
    <row r="22" spans="1:13">
      <c r="A22" s="156"/>
      <c r="B22" s="156"/>
      <c r="C22" s="156"/>
      <c r="D22" s="156"/>
      <c r="E22" s="156"/>
      <c r="F22" s="156"/>
      <c r="G22" s="156"/>
      <c r="H22" s="156"/>
      <c r="I22" s="156"/>
      <c r="K22" s="153"/>
      <c r="L22" s="153"/>
      <c r="M22" s="153"/>
    </row>
    <row r="23" spans="1:13" ht="12.75" customHeight="1">
      <c r="A23" s="156"/>
      <c r="B23" s="156"/>
      <c r="C23" s="156"/>
      <c r="D23" s="156"/>
      <c r="E23" s="156"/>
      <c r="F23" s="156"/>
      <c r="G23" s="156"/>
      <c r="H23" s="156"/>
      <c r="I23" s="156"/>
      <c r="K23" s="154"/>
      <c r="L23" s="154"/>
      <c r="M23" s="154"/>
    </row>
    <row r="24" spans="1:13" ht="12.75" customHeight="1">
      <c r="A24" s="156"/>
      <c r="B24" s="156"/>
      <c r="C24" s="156"/>
      <c r="D24" s="156"/>
      <c r="E24" s="156"/>
      <c r="F24" s="156"/>
      <c r="G24" s="156"/>
      <c r="H24" s="156"/>
      <c r="I24" s="156"/>
      <c r="K24" s="154"/>
      <c r="L24" s="154"/>
      <c r="M24" s="154"/>
    </row>
    <row r="25" spans="1:13" ht="12.75" customHeight="1">
      <c r="A25" s="156"/>
      <c r="B25" s="156"/>
      <c r="C25" s="156"/>
      <c r="D25" s="156"/>
      <c r="E25" s="156"/>
      <c r="F25" s="156"/>
      <c r="G25" s="156"/>
      <c r="H25" s="156"/>
      <c r="I25" s="156"/>
      <c r="K25" s="154"/>
      <c r="L25" s="154"/>
      <c r="M25" s="154"/>
    </row>
    <row r="26" spans="1:13" ht="7.5" customHeight="1"/>
    <row r="27" spans="1:13">
      <c r="A27" s="155" t="s">
        <v>159</v>
      </c>
      <c r="B27" s="156"/>
      <c r="C27" s="156"/>
      <c r="D27" s="156"/>
      <c r="E27" s="156"/>
      <c r="F27" s="156"/>
      <c r="G27" s="156"/>
      <c r="H27" s="156"/>
      <c r="I27" s="156"/>
    </row>
    <row r="28" spans="1:13">
      <c r="A28" s="156"/>
      <c r="B28" s="156"/>
      <c r="C28" s="156"/>
      <c r="D28" s="156"/>
      <c r="E28" s="156"/>
      <c r="F28" s="156"/>
      <c r="G28" s="156"/>
      <c r="H28" s="156"/>
      <c r="I28" s="156"/>
    </row>
    <row r="29" spans="1:13" ht="12.75" customHeight="1">
      <c r="A29" s="156"/>
      <c r="B29" s="156"/>
      <c r="C29" s="156"/>
      <c r="D29" s="156"/>
      <c r="E29" s="156"/>
      <c r="F29" s="156"/>
      <c r="G29" s="156"/>
      <c r="H29" s="156"/>
      <c r="I29" s="156"/>
    </row>
    <row r="30" spans="1:13" ht="12.75" customHeight="1">
      <c r="A30" s="156"/>
      <c r="B30" s="156"/>
      <c r="C30" s="156"/>
      <c r="D30" s="156"/>
      <c r="E30" s="156"/>
      <c r="F30" s="156"/>
      <c r="G30" s="156"/>
      <c r="H30" s="156"/>
      <c r="I30" s="156"/>
    </row>
    <row r="31" spans="1:13" ht="7.5" customHeight="1"/>
    <row r="32" spans="1:13">
      <c r="A32" s="155" t="s">
        <v>137</v>
      </c>
      <c r="B32" s="154"/>
      <c r="C32" s="154"/>
      <c r="D32" s="154"/>
      <c r="E32" s="154"/>
      <c r="F32" s="154"/>
      <c r="G32" s="154"/>
      <c r="H32" s="154"/>
      <c r="I32" s="154"/>
      <c r="K32" s="153" t="s">
        <v>76</v>
      </c>
      <c r="L32" s="153"/>
      <c r="M32" s="153"/>
    </row>
    <row r="33" spans="1:13">
      <c r="A33" s="154"/>
      <c r="B33" s="154"/>
      <c r="C33" s="154"/>
      <c r="D33" s="154"/>
      <c r="E33" s="154"/>
      <c r="F33" s="154"/>
      <c r="G33" s="154"/>
      <c r="H33" s="154"/>
      <c r="I33" s="154"/>
      <c r="K33" s="153"/>
      <c r="L33" s="153"/>
      <c r="M33" s="153"/>
    </row>
    <row r="34" spans="1:13">
      <c r="A34" s="154"/>
      <c r="B34" s="154"/>
      <c r="C34" s="154"/>
      <c r="D34" s="154"/>
      <c r="E34" s="154"/>
      <c r="F34" s="154"/>
      <c r="G34" s="154"/>
      <c r="H34" s="154"/>
      <c r="I34" s="154"/>
      <c r="K34" s="153"/>
      <c r="L34" s="153"/>
      <c r="M34" s="153"/>
    </row>
    <row r="35" spans="1:13" ht="12.75" customHeight="1">
      <c r="A35" s="154"/>
      <c r="B35" s="154"/>
      <c r="C35" s="154"/>
      <c r="D35" s="154"/>
      <c r="E35" s="154"/>
      <c r="F35" s="154"/>
      <c r="G35" s="154"/>
      <c r="H35" s="154"/>
      <c r="I35" s="154"/>
      <c r="K35" s="153"/>
      <c r="L35" s="153"/>
      <c r="M35" s="153"/>
    </row>
    <row r="36" spans="1:13" ht="5.25" customHeight="1">
      <c r="A36" s="141"/>
      <c r="B36" s="141"/>
      <c r="C36" s="141"/>
      <c r="D36" s="141"/>
      <c r="E36" s="141"/>
      <c r="F36" s="141"/>
      <c r="G36" s="141"/>
      <c r="H36" s="141"/>
      <c r="I36" s="141"/>
      <c r="K36" s="153"/>
      <c r="L36" s="153"/>
      <c r="M36" s="153"/>
    </row>
    <row r="37" spans="1:13">
      <c r="A37" s="69" t="s">
        <v>78</v>
      </c>
    </row>
    <row r="38" spans="1:13">
      <c r="A38" s="144"/>
      <c r="B38" s="69" t="s">
        <v>100</v>
      </c>
    </row>
    <row r="39" spans="1:13">
      <c r="A39" s="145"/>
      <c r="B39" s="69" t="s">
        <v>101</v>
      </c>
    </row>
    <row r="40" spans="1:13">
      <c r="A40" s="74"/>
      <c r="B40" s="69" t="s">
        <v>79</v>
      </c>
    </row>
  </sheetData>
  <sheetProtection algorithmName="SHA-512" hashValue="b/xbK+Us3rY0iu2Np1ZnJ/8XVwg4xb4GCYWM9UWkEGZMdM33ZsDAzp3TL+H16475s85Wnv8jRkvpy1dkhdQkYg==" saltValue="3p5uo8kfu0DQGcSYLw7RYw==" spinCount="100000" sheet="1" objects="1" scenarios="1"/>
  <customSheetViews>
    <customSheetView guid="{FD2D50DA-98A3-478A-85E3-5430AE7BC473}" showGridLines="0">
      <selection activeCell="A6" sqref="A6"/>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howGridLines="0">
      <selection activeCell="A6" sqref="A6"/>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0">
    <mergeCell ref="K9:M11"/>
    <mergeCell ref="A27:I30"/>
    <mergeCell ref="K7:M8"/>
    <mergeCell ref="K32:M36"/>
    <mergeCell ref="A32:I35"/>
    <mergeCell ref="A7:I12"/>
    <mergeCell ref="A14:I18"/>
    <mergeCell ref="A20:I25"/>
    <mergeCell ref="K20:M25"/>
    <mergeCell ref="K14:M17"/>
  </mergeCells>
  <hyperlinks>
    <hyperlink ref="K14:M16" r:id="rId3" display="Link zum Bericht &quot;Konzept Positivliste für Kompensationsprojekte im Bereich Fernwärme&quot;" xr:uid="{00000000-0004-0000-0000-000000000000}"/>
    <hyperlink ref="K20:M22" location="Zulassungskriterien!A1" display="Link zu den Zulassungskriterien" xr:uid="{00000000-0004-0000-0000-000001000000}"/>
    <hyperlink ref="K32:M36" location="'Kriterium Nr.5 Input-Output'!A1" display="Link zur Bearbeitung von Kritrium Nr.5: Gewichteter Endkundentarif versus standardisierte Gestehungskosten der fossilen Referenzanlage" xr:uid="{00000000-0004-0000-0000-000002000000}"/>
    <hyperlink ref="K32:M36" location="'Kriterium Nr.5'!A1" display="Link zur Bearbeitung von Kritrium Nr.5: Gewichteter Endkundentarif versus standardisierte Gestehungskosten der fossilen Referenzanlage" xr:uid="{00000000-0004-0000-0000-000003000000}"/>
    <hyperlink ref="K7:M8" r:id="rId4" display="Link zur Vollzugsmitteilung des BAFU" xr:uid="{00000000-0004-0000-0000-000004000000}"/>
  </hyperlinks>
  <pageMargins left="0.70866141732283472" right="0.70866141732283472" top="0.74803149606299213" bottom="0.74803149606299213" header="0.31496062992125984" footer="0.31496062992125984"/>
  <pageSetup paperSize="9" orientation="landscape" r:id="rId5"/>
  <headerFooter>
    <oddHeader>&amp;R&amp;G</oddHeader>
    <oddFooter>&amp;L&amp;9&amp;F&amp;C&amp;9&amp;A&amp;R&amp;9&amp;D</oddFoot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zoomScaleNormal="100" workbookViewId="0">
      <selection activeCell="D17" sqref="D17"/>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Ansicht)'!C11</f>
        <v>0</v>
      </c>
      <c r="E4" s="6"/>
    </row>
    <row r="5" spans="1:5" ht="15" customHeight="1" thickTop="1" thickBot="1">
      <c r="A5" s="42" t="s">
        <v>64</v>
      </c>
      <c r="B5" s="15" t="s">
        <v>53</v>
      </c>
      <c r="C5" s="15" t="s">
        <v>18</v>
      </c>
      <c r="D5" s="41">
        <f>'Berechnungsblatt (nur Ansicht)'!H11</f>
        <v>145.62</v>
      </c>
      <c r="E5" s="6"/>
    </row>
    <row r="6" spans="1:5" ht="15" customHeight="1" thickTop="1" thickBot="1">
      <c r="A6" s="6" t="s">
        <v>51</v>
      </c>
      <c r="B6" s="15" t="s">
        <v>50</v>
      </c>
      <c r="C6" s="15"/>
      <c r="D6" s="44">
        <v>0</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60</v>
      </c>
      <c r="D9" s="40" t="str">
        <f>'Berechnungsblatt (nur Ansicht)'!E11</f>
        <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Ansicht)'!D11&gt;0,'Berechnungsblatt (nur Ansicht)'!D11/1000,(D4*D6/2100+D4*(1-D6)/(D9*D10)))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f>D4/0.88*D5</f>
        <v>0</v>
      </c>
      <c r="E23" s="6"/>
    </row>
    <row r="24" spans="1:5" ht="15" customHeight="1" thickTop="1" thickBot="1">
      <c r="A24" s="6" t="s">
        <v>23</v>
      </c>
      <c r="B24" s="15" t="s">
        <v>22</v>
      </c>
      <c r="C24" s="15" t="s">
        <v>1</v>
      </c>
      <c r="D24" s="37">
        <f>D4*0.02*150</f>
        <v>0</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7" sqref="D17"/>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7" sqref="D17"/>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7"/>
  <sheetViews>
    <sheetView zoomScaleNormal="100" workbookViewId="0">
      <selection activeCell="D17" sqref="D17"/>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Ansicht)'!C12</f>
        <v>0</v>
      </c>
      <c r="E4" s="6"/>
    </row>
    <row r="5" spans="1:5" ht="15" customHeight="1" thickTop="1" thickBot="1">
      <c r="A5" s="42" t="s">
        <v>64</v>
      </c>
      <c r="B5" s="15" t="s">
        <v>53</v>
      </c>
      <c r="C5" s="15" t="s">
        <v>18</v>
      </c>
      <c r="D5" s="41">
        <f>'Berechnungsblatt (nur Ansicht)'!H12</f>
        <v>145.62</v>
      </c>
      <c r="E5" s="6"/>
    </row>
    <row r="6" spans="1:5" ht="15" customHeight="1" thickTop="1" thickBot="1">
      <c r="A6" s="6" t="s">
        <v>51</v>
      </c>
      <c r="B6" s="15" t="s">
        <v>50</v>
      </c>
      <c r="C6" s="15"/>
      <c r="D6" s="44">
        <v>0</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61</v>
      </c>
      <c r="D9" s="40" t="str">
        <f>'Berechnungsblatt (nur Ansicht)'!E12</f>
        <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Ansicht)'!D12&gt;0,'Berechnungsblatt (nur Ansicht)'!D12/1000,(D4*D6/2100+D4*(1-D6)/(D9*D10)))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f>D4/0.88*D5</f>
        <v>0</v>
      </c>
      <c r="E23" s="6"/>
    </row>
    <row r="24" spans="1:5" ht="15" customHeight="1" thickTop="1" thickBot="1">
      <c r="A24" s="6" t="s">
        <v>23</v>
      </c>
      <c r="B24" s="15" t="s">
        <v>22</v>
      </c>
      <c r="C24" s="15" t="s">
        <v>1</v>
      </c>
      <c r="D24" s="37">
        <f>D4*0.02*150</f>
        <v>0</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7" sqref="D17"/>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7" sqref="D17"/>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7"/>
  <sheetViews>
    <sheetView zoomScaleNormal="100" workbookViewId="0">
      <selection activeCell="D16" sqref="D16"/>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Ansicht)'!C13</f>
        <v>0</v>
      </c>
      <c r="E4" s="6"/>
    </row>
    <row r="5" spans="1:5" ht="15" customHeight="1" thickTop="1" thickBot="1">
      <c r="A5" s="42" t="s">
        <v>64</v>
      </c>
      <c r="B5" s="15" t="s">
        <v>53</v>
      </c>
      <c r="C5" s="15" t="s">
        <v>18</v>
      </c>
      <c r="D5" s="41">
        <f>'Berechnungsblatt (nur Ansicht)'!H13</f>
        <v>145.62</v>
      </c>
      <c r="E5" s="6"/>
    </row>
    <row r="6" spans="1:5" ht="15" customHeight="1" thickTop="1" thickBot="1">
      <c r="A6" s="6" t="s">
        <v>51</v>
      </c>
      <c r="B6" s="15" t="s">
        <v>50</v>
      </c>
      <c r="C6" s="15"/>
      <c r="D6" s="44">
        <v>0</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61</v>
      </c>
      <c r="D9" s="40" t="str">
        <f>'Berechnungsblatt (nur Ansicht)'!E13</f>
        <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Ansicht)'!D13&gt;0,'Berechnungsblatt (nur Ansicht)'!D13/1000,(D4*D6/2100+D4*(1-D6)/(D9*D10)))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f>D4/0.88*D5</f>
        <v>0</v>
      </c>
      <c r="E23" s="6"/>
    </row>
    <row r="24" spans="1:5" ht="15" customHeight="1" thickTop="1" thickBot="1">
      <c r="A24" s="6" t="s">
        <v>23</v>
      </c>
      <c r="B24" s="15" t="s">
        <v>22</v>
      </c>
      <c r="C24" s="15" t="s">
        <v>1</v>
      </c>
      <c r="D24" s="37">
        <f>D4*0.02*150</f>
        <v>0</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6" sqref="D16"/>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6" sqref="D16"/>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7"/>
  <sheetViews>
    <sheetView zoomScaleNormal="100" workbookViewId="0">
      <selection activeCell="D16" sqref="D16"/>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Ansicht)'!C14</f>
        <v>0</v>
      </c>
      <c r="E4" s="6"/>
    </row>
    <row r="5" spans="1:5" ht="15" customHeight="1" thickTop="1" thickBot="1">
      <c r="A5" s="42" t="s">
        <v>64</v>
      </c>
      <c r="B5" s="15" t="s">
        <v>53</v>
      </c>
      <c r="C5" s="15" t="s">
        <v>18</v>
      </c>
      <c r="D5" s="41">
        <f>'Berechnungsblatt (nur Ansicht)'!H14</f>
        <v>145.62</v>
      </c>
      <c r="E5" s="6"/>
    </row>
    <row r="6" spans="1:5" ht="15" customHeight="1" thickTop="1" thickBot="1">
      <c r="A6" s="6" t="s">
        <v>51</v>
      </c>
      <c r="B6" s="15" t="s">
        <v>50</v>
      </c>
      <c r="C6" s="15"/>
      <c r="D6" s="44">
        <v>0</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61</v>
      </c>
      <c r="D9" s="40" t="str">
        <f>'Berechnungsblatt (nur Ansicht)'!E14</f>
        <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Ansicht)'!D14&gt;0,'Berechnungsblatt (nur Ansicht)'!D14/1000,(D4*D6/2100+D4*(1-D6)/(D9*D10)))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f>D4/0.88*D5</f>
        <v>0</v>
      </c>
      <c r="E23" s="6"/>
    </row>
    <row r="24" spans="1:5" ht="15" customHeight="1" thickTop="1" thickBot="1">
      <c r="A24" s="6" t="s">
        <v>23</v>
      </c>
      <c r="B24" s="15" t="s">
        <v>22</v>
      </c>
      <c r="C24" s="15" t="s">
        <v>1</v>
      </c>
      <c r="D24" s="37">
        <f>D4*0.02*150</f>
        <v>0</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6" sqref="D16"/>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6" sqref="D16"/>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7"/>
  <sheetViews>
    <sheetView zoomScaleNormal="100" workbookViewId="0">
      <selection activeCell="D17" sqref="D17"/>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Ansicht)'!C15</f>
        <v>0</v>
      </c>
      <c r="E4" s="6"/>
    </row>
    <row r="5" spans="1:5" ht="15" customHeight="1" thickTop="1" thickBot="1">
      <c r="A5" s="42" t="s">
        <v>64</v>
      </c>
      <c r="B5" s="15" t="s">
        <v>53</v>
      </c>
      <c r="C5" s="15" t="s">
        <v>18</v>
      </c>
      <c r="D5" s="41">
        <f>'Berechnungsblatt (nur Ansicht)'!H15</f>
        <v>145.62</v>
      </c>
      <c r="E5" s="6"/>
    </row>
    <row r="6" spans="1:5" ht="15" customHeight="1" thickTop="1" thickBot="1">
      <c r="A6" s="6" t="s">
        <v>51</v>
      </c>
      <c r="B6" s="15" t="s">
        <v>50</v>
      </c>
      <c r="C6" s="15"/>
      <c r="D6" s="44">
        <v>0</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61</v>
      </c>
      <c r="D9" s="40" t="str">
        <f>'Berechnungsblatt (nur Ansicht)'!E15</f>
        <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Ansicht)'!D15&gt;0,'Berechnungsblatt (nur Ansicht)'!D15/1000,(D4*D6/2100+D4*(1-D6)/(D9*D10)))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f>D4/0.88*D5</f>
        <v>0</v>
      </c>
      <c r="E23" s="6"/>
    </row>
    <row r="24" spans="1:5" ht="15" customHeight="1" thickTop="1" thickBot="1">
      <c r="A24" s="6" t="s">
        <v>23</v>
      </c>
      <c r="B24" s="15" t="s">
        <v>22</v>
      </c>
      <c r="C24" s="15" t="s">
        <v>1</v>
      </c>
      <c r="D24" s="37">
        <f>D4*0.02*150</f>
        <v>0</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7" sqref="D17"/>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7" sqref="D17"/>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40"/>
  <sheetViews>
    <sheetView zoomScaleNormal="100" workbookViewId="0">
      <selection activeCell="H28" sqref="H28"/>
    </sheetView>
  </sheetViews>
  <sheetFormatPr baseColWidth="10" defaultRowHeight="14.25"/>
  <cols>
    <col min="1" max="1" width="22.25" bestFit="1" customWidth="1"/>
    <col min="2" max="6" width="10.125" customWidth="1"/>
    <col min="7" max="7" width="15.25" customWidth="1"/>
    <col min="8" max="8" width="10.125" customWidth="1"/>
    <col min="257" max="257" width="22.25" bestFit="1" customWidth="1"/>
    <col min="258" max="262" width="10.125" customWidth="1"/>
    <col min="263" max="263" width="15.25" customWidth="1"/>
    <col min="264" max="264" width="10.125" customWidth="1"/>
    <col min="513" max="513" width="22.25" bestFit="1" customWidth="1"/>
    <col min="514" max="518" width="10.125" customWidth="1"/>
    <col min="519" max="519" width="15.25" customWidth="1"/>
    <col min="520" max="520" width="10.125" customWidth="1"/>
    <col min="769" max="769" width="22.25" bestFit="1" customWidth="1"/>
    <col min="770" max="774" width="10.125" customWidth="1"/>
    <col min="775" max="775" width="15.25" customWidth="1"/>
    <col min="776" max="776" width="10.125" customWidth="1"/>
    <col min="1025" max="1025" width="22.25" bestFit="1" customWidth="1"/>
    <col min="1026" max="1030" width="10.125" customWidth="1"/>
    <col min="1031" max="1031" width="15.25" customWidth="1"/>
    <col min="1032" max="1032" width="10.125" customWidth="1"/>
    <col min="1281" max="1281" width="22.25" bestFit="1" customWidth="1"/>
    <col min="1282" max="1286" width="10.125" customWidth="1"/>
    <col min="1287" max="1287" width="15.25" customWidth="1"/>
    <col min="1288" max="1288" width="10.125" customWidth="1"/>
    <col min="1537" max="1537" width="22.25" bestFit="1" customWidth="1"/>
    <col min="1538" max="1542" width="10.125" customWidth="1"/>
    <col min="1543" max="1543" width="15.25" customWidth="1"/>
    <col min="1544" max="1544" width="10.125" customWidth="1"/>
    <col min="1793" max="1793" width="22.25" bestFit="1" customWidth="1"/>
    <col min="1794" max="1798" width="10.125" customWidth="1"/>
    <col min="1799" max="1799" width="15.25" customWidth="1"/>
    <col min="1800" max="1800" width="10.125" customWidth="1"/>
    <col min="2049" max="2049" width="22.25" bestFit="1" customWidth="1"/>
    <col min="2050" max="2054" width="10.125" customWidth="1"/>
    <col min="2055" max="2055" width="15.25" customWidth="1"/>
    <col min="2056" max="2056" width="10.125" customWidth="1"/>
    <col min="2305" max="2305" width="22.25" bestFit="1" customWidth="1"/>
    <col min="2306" max="2310" width="10.125" customWidth="1"/>
    <col min="2311" max="2311" width="15.25" customWidth="1"/>
    <col min="2312" max="2312" width="10.125" customWidth="1"/>
    <col min="2561" max="2561" width="22.25" bestFit="1" customWidth="1"/>
    <col min="2562" max="2566" width="10.125" customWidth="1"/>
    <col min="2567" max="2567" width="15.25" customWidth="1"/>
    <col min="2568" max="2568" width="10.125" customWidth="1"/>
    <col min="2817" max="2817" width="22.25" bestFit="1" customWidth="1"/>
    <col min="2818" max="2822" width="10.125" customWidth="1"/>
    <col min="2823" max="2823" width="15.25" customWidth="1"/>
    <col min="2824" max="2824" width="10.125" customWidth="1"/>
    <col min="3073" max="3073" width="22.25" bestFit="1" customWidth="1"/>
    <col min="3074" max="3078" width="10.125" customWidth="1"/>
    <col min="3079" max="3079" width="15.25" customWidth="1"/>
    <col min="3080" max="3080" width="10.125" customWidth="1"/>
    <col min="3329" max="3329" width="22.25" bestFit="1" customWidth="1"/>
    <col min="3330" max="3334" width="10.125" customWidth="1"/>
    <col min="3335" max="3335" width="15.25" customWidth="1"/>
    <col min="3336" max="3336" width="10.125" customWidth="1"/>
    <col min="3585" max="3585" width="22.25" bestFit="1" customWidth="1"/>
    <col min="3586" max="3590" width="10.125" customWidth="1"/>
    <col min="3591" max="3591" width="15.25" customWidth="1"/>
    <col min="3592" max="3592" width="10.125" customWidth="1"/>
    <col min="3841" max="3841" width="22.25" bestFit="1" customWidth="1"/>
    <col min="3842" max="3846" width="10.125" customWidth="1"/>
    <col min="3847" max="3847" width="15.25" customWidth="1"/>
    <col min="3848" max="3848" width="10.125" customWidth="1"/>
    <col min="4097" max="4097" width="22.25" bestFit="1" customWidth="1"/>
    <col min="4098" max="4102" width="10.125" customWidth="1"/>
    <col min="4103" max="4103" width="15.25" customWidth="1"/>
    <col min="4104" max="4104" width="10.125" customWidth="1"/>
    <col min="4353" max="4353" width="22.25" bestFit="1" customWidth="1"/>
    <col min="4354" max="4358" width="10.125" customWidth="1"/>
    <col min="4359" max="4359" width="15.25" customWidth="1"/>
    <col min="4360" max="4360" width="10.125" customWidth="1"/>
    <col min="4609" max="4609" width="22.25" bestFit="1" customWidth="1"/>
    <col min="4610" max="4614" width="10.125" customWidth="1"/>
    <col min="4615" max="4615" width="15.25" customWidth="1"/>
    <col min="4616" max="4616" width="10.125" customWidth="1"/>
    <col min="4865" max="4865" width="22.25" bestFit="1" customWidth="1"/>
    <col min="4866" max="4870" width="10.125" customWidth="1"/>
    <col min="4871" max="4871" width="15.25" customWidth="1"/>
    <col min="4872" max="4872" width="10.125" customWidth="1"/>
    <col min="5121" max="5121" width="22.25" bestFit="1" customWidth="1"/>
    <col min="5122" max="5126" width="10.125" customWidth="1"/>
    <col min="5127" max="5127" width="15.25" customWidth="1"/>
    <col min="5128" max="5128" width="10.125" customWidth="1"/>
    <col min="5377" max="5377" width="22.25" bestFit="1" customWidth="1"/>
    <col min="5378" max="5382" width="10.125" customWidth="1"/>
    <col min="5383" max="5383" width="15.25" customWidth="1"/>
    <col min="5384" max="5384" width="10.125" customWidth="1"/>
    <col min="5633" max="5633" width="22.25" bestFit="1" customWidth="1"/>
    <col min="5634" max="5638" width="10.125" customWidth="1"/>
    <col min="5639" max="5639" width="15.25" customWidth="1"/>
    <col min="5640" max="5640" width="10.125" customWidth="1"/>
    <col min="5889" max="5889" width="22.25" bestFit="1" customWidth="1"/>
    <col min="5890" max="5894" width="10.125" customWidth="1"/>
    <col min="5895" max="5895" width="15.25" customWidth="1"/>
    <col min="5896" max="5896" width="10.125" customWidth="1"/>
    <col min="6145" max="6145" width="22.25" bestFit="1" customWidth="1"/>
    <col min="6146" max="6150" width="10.125" customWidth="1"/>
    <col min="6151" max="6151" width="15.25" customWidth="1"/>
    <col min="6152" max="6152" width="10.125" customWidth="1"/>
    <col min="6401" max="6401" width="22.25" bestFit="1" customWidth="1"/>
    <col min="6402" max="6406" width="10.125" customWidth="1"/>
    <col min="6407" max="6407" width="15.25" customWidth="1"/>
    <col min="6408" max="6408" width="10.125" customWidth="1"/>
    <col min="6657" max="6657" width="22.25" bestFit="1" customWidth="1"/>
    <col min="6658" max="6662" width="10.125" customWidth="1"/>
    <col min="6663" max="6663" width="15.25" customWidth="1"/>
    <col min="6664" max="6664" width="10.125" customWidth="1"/>
    <col min="6913" max="6913" width="22.25" bestFit="1" customWidth="1"/>
    <col min="6914" max="6918" width="10.125" customWidth="1"/>
    <col min="6919" max="6919" width="15.25" customWidth="1"/>
    <col min="6920" max="6920" width="10.125" customWidth="1"/>
    <col min="7169" max="7169" width="22.25" bestFit="1" customWidth="1"/>
    <col min="7170" max="7174" width="10.125" customWidth="1"/>
    <col min="7175" max="7175" width="15.25" customWidth="1"/>
    <col min="7176" max="7176" width="10.125" customWidth="1"/>
    <col min="7425" max="7425" width="22.25" bestFit="1" customWidth="1"/>
    <col min="7426" max="7430" width="10.125" customWidth="1"/>
    <col min="7431" max="7431" width="15.25" customWidth="1"/>
    <col min="7432" max="7432" width="10.125" customWidth="1"/>
    <col min="7681" max="7681" width="22.25" bestFit="1" customWidth="1"/>
    <col min="7682" max="7686" width="10.125" customWidth="1"/>
    <col min="7687" max="7687" width="15.25" customWidth="1"/>
    <col min="7688" max="7688" width="10.125" customWidth="1"/>
    <col min="7937" max="7937" width="22.25" bestFit="1" customWidth="1"/>
    <col min="7938" max="7942" width="10.125" customWidth="1"/>
    <col min="7943" max="7943" width="15.25" customWidth="1"/>
    <col min="7944" max="7944" width="10.125" customWidth="1"/>
    <col min="8193" max="8193" width="22.25" bestFit="1" customWidth="1"/>
    <col min="8194" max="8198" width="10.125" customWidth="1"/>
    <col min="8199" max="8199" width="15.25" customWidth="1"/>
    <col min="8200" max="8200" width="10.125" customWidth="1"/>
    <col min="8449" max="8449" width="22.25" bestFit="1" customWidth="1"/>
    <col min="8450" max="8454" width="10.125" customWidth="1"/>
    <col min="8455" max="8455" width="15.25" customWidth="1"/>
    <col min="8456" max="8456" width="10.125" customWidth="1"/>
    <col min="8705" max="8705" width="22.25" bestFit="1" customWidth="1"/>
    <col min="8706" max="8710" width="10.125" customWidth="1"/>
    <col min="8711" max="8711" width="15.25" customWidth="1"/>
    <col min="8712" max="8712" width="10.125" customWidth="1"/>
    <col min="8961" max="8961" width="22.25" bestFit="1" customWidth="1"/>
    <col min="8962" max="8966" width="10.125" customWidth="1"/>
    <col min="8967" max="8967" width="15.25" customWidth="1"/>
    <col min="8968" max="8968" width="10.125" customWidth="1"/>
    <col min="9217" max="9217" width="22.25" bestFit="1" customWidth="1"/>
    <col min="9218" max="9222" width="10.125" customWidth="1"/>
    <col min="9223" max="9223" width="15.25" customWidth="1"/>
    <col min="9224" max="9224" width="10.125" customWidth="1"/>
    <col min="9473" max="9473" width="22.25" bestFit="1" customWidth="1"/>
    <col min="9474" max="9478" width="10.125" customWidth="1"/>
    <col min="9479" max="9479" width="15.25" customWidth="1"/>
    <col min="9480" max="9480" width="10.125" customWidth="1"/>
    <col min="9729" max="9729" width="22.25" bestFit="1" customWidth="1"/>
    <col min="9730" max="9734" width="10.125" customWidth="1"/>
    <col min="9735" max="9735" width="15.25" customWidth="1"/>
    <col min="9736" max="9736" width="10.125" customWidth="1"/>
    <col min="9985" max="9985" width="22.25" bestFit="1" customWidth="1"/>
    <col min="9986" max="9990" width="10.125" customWidth="1"/>
    <col min="9991" max="9991" width="15.25" customWidth="1"/>
    <col min="9992" max="9992" width="10.125" customWidth="1"/>
    <col min="10241" max="10241" width="22.25" bestFit="1" customWidth="1"/>
    <col min="10242" max="10246" width="10.125" customWidth="1"/>
    <col min="10247" max="10247" width="15.25" customWidth="1"/>
    <col min="10248" max="10248" width="10.125" customWidth="1"/>
    <col min="10497" max="10497" width="22.25" bestFit="1" customWidth="1"/>
    <col min="10498" max="10502" width="10.125" customWidth="1"/>
    <col min="10503" max="10503" width="15.25" customWidth="1"/>
    <col min="10504" max="10504" width="10.125" customWidth="1"/>
    <col min="10753" max="10753" width="22.25" bestFit="1" customWidth="1"/>
    <col min="10754" max="10758" width="10.125" customWidth="1"/>
    <col min="10759" max="10759" width="15.25" customWidth="1"/>
    <col min="10760" max="10760" width="10.125" customWidth="1"/>
    <col min="11009" max="11009" width="22.25" bestFit="1" customWidth="1"/>
    <col min="11010" max="11014" width="10.125" customWidth="1"/>
    <col min="11015" max="11015" width="15.25" customWidth="1"/>
    <col min="11016" max="11016" width="10.125" customWidth="1"/>
    <col min="11265" max="11265" width="22.25" bestFit="1" customWidth="1"/>
    <col min="11266" max="11270" width="10.125" customWidth="1"/>
    <col min="11271" max="11271" width="15.25" customWidth="1"/>
    <col min="11272" max="11272" width="10.125" customWidth="1"/>
    <col min="11521" max="11521" width="22.25" bestFit="1" customWidth="1"/>
    <col min="11522" max="11526" width="10.125" customWidth="1"/>
    <col min="11527" max="11527" width="15.25" customWidth="1"/>
    <col min="11528" max="11528" width="10.125" customWidth="1"/>
    <col min="11777" max="11777" width="22.25" bestFit="1" customWidth="1"/>
    <col min="11778" max="11782" width="10.125" customWidth="1"/>
    <col min="11783" max="11783" width="15.25" customWidth="1"/>
    <col min="11784" max="11784" width="10.125" customWidth="1"/>
    <col min="12033" max="12033" width="22.25" bestFit="1" customWidth="1"/>
    <col min="12034" max="12038" width="10.125" customWidth="1"/>
    <col min="12039" max="12039" width="15.25" customWidth="1"/>
    <col min="12040" max="12040" width="10.125" customWidth="1"/>
    <col min="12289" max="12289" width="22.25" bestFit="1" customWidth="1"/>
    <col min="12290" max="12294" width="10.125" customWidth="1"/>
    <col min="12295" max="12295" width="15.25" customWidth="1"/>
    <col min="12296" max="12296" width="10.125" customWidth="1"/>
    <col min="12545" max="12545" width="22.25" bestFit="1" customWidth="1"/>
    <col min="12546" max="12550" width="10.125" customWidth="1"/>
    <col min="12551" max="12551" width="15.25" customWidth="1"/>
    <col min="12552" max="12552" width="10.125" customWidth="1"/>
    <col min="12801" max="12801" width="22.25" bestFit="1" customWidth="1"/>
    <col min="12802" max="12806" width="10.125" customWidth="1"/>
    <col min="12807" max="12807" width="15.25" customWidth="1"/>
    <col min="12808" max="12808" width="10.125" customWidth="1"/>
    <col min="13057" max="13057" width="22.25" bestFit="1" customWidth="1"/>
    <col min="13058" max="13062" width="10.125" customWidth="1"/>
    <col min="13063" max="13063" width="15.25" customWidth="1"/>
    <col min="13064" max="13064" width="10.125" customWidth="1"/>
    <col min="13313" max="13313" width="22.25" bestFit="1" customWidth="1"/>
    <col min="13314" max="13318" width="10.125" customWidth="1"/>
    <col min="13319" max="13319" width="15.25" customWidth="1"/>
    <col min="13320" max="13320" width="10.125" customWidth="1"/>
    <col min="13569" max="13569" width="22.25" bestFit="1" customWidth="1"/>
    <col min="13570" max="13574" width="10.125" customWidth="1"/>
    <col min="13575" max="13575" width="15.25" customWidth="1"/>
    <col min="13576" max="13576" width="10.125" customWidth="1"/>
    <col min="13825" max="13825" width="22.25" bestFit="1" customWidth="1"/>
    <col min="13826" max="13830" width="10.125" customWidth="1"/>
    <col min="13831" max="13831" width="15.25" customWidth="1"/>
    <col min="13832" max="13832" width="10.125" customWidth="1"/>
    <col min="14081" max="14081" width="22.25" bestFit="1" customWidth="1"/>
    <col min="14082" max="14086" width="10.125" customWidth="1"/>
    <col min="14087" max="14087" width="15.25" customWidth="1"/>
    <col min="14088" max="14088" width="10.125" customWidth="1"/>
    <col min="14337" max="14337" width="22.25" bestFit="1" customWidth="1"/>
    <col min="14338" max="14342" width="10.125" customWidth="1"/>
    <col min="14343" max="14343" width="15.25" customWidth="1"/>
    <col min="14344" max="14344" width="10.125" customWidth="1"/>
    <col min="14593" max="14593" width="22.25" bestFit="1" customWidth="1"/>
    <col min="14594" max="14598" width="10.125" customWidth="1"/>
    <col min="14599" max="14599" width="15.25" customWidth="1"/>
    <col min="14600" max="14600" width="10.125" customWidth="1"/>
    <col min="14849" max="14849" width="22.25" bestFit="1" customWidth="1"/>
    <col min="14850" max="14854" width="10.125" customWidth="1"/>
    <col min="14855" max="14855" width="15.25" customWidth="1"/>
    <col min="14856" max="14856" width="10.125" customWidth="1"/>
    <col min="15105" max="15105" width="22.25" bestFit="1" customWidth="1"/>
    <col min="15106" max="15110" width="10.125" customWidth="1"/>
    <col min="15111" max="15111" width="15.25" customWidth="1"/>
    <col min="15112" max="15112" width="10.125" customWidth="1"/>
    <col min="15361" max="15361" width="22.25" bestFit="1" customWidth="1"/>
    <col min="15362" max="15366" width="10.125" customWidth="1"/>
    <col min="15367" max="15367" width="15.25" customWidth="1"/>
    <col min="15368" max="15368" width="10.125" customWidth="1"/>
    <col min="15617" max="15617" width="22.25" bestFit="1" customWidth="1"/>
    <col min="15618" max="15622" width="10.125" customWidth="1"/>
    <col min="15623" max="15623" width="15.25" customWidth="1"/>
    <col min="15624" max="15624" width="10.125" customWidth="1"/>
    <col min="15873" max="15873" width="22.25" bestFit="1" customWidth="1"/>
    <col min="15874" max="15878" width="10.125" customWidth="1"/>
    <col min="15879" max="15879" width="15.25" customWidth="1"/>
    <col min="15880" max="15880" width="10.125" customWidth="1"/>
    <col min="16129" max="16129" width="22.25" bestFit="1" customWidth="1"/>
    <col min="16130" max="16134" width="10.125" customWidth="1"/>
    <col min="16135" max="16135" width="15.25" customWidth="1"/>
    <col min="16136" max="16136" width="10.125" customWidth="1"/>
  </cols>
  <sheetData>
    <row r="2" spans="7:8">
      <c r="G2" s="82" t="s">
        <v>88</v>
      </c>
      <c r="H2" s="83">
        <v>9.91</v>
      </c>
    </row>
    <row r="3" spans="7:8">
      <c r="G3" s="84" t="s">
        <v>89</v>
      </c>
      <c r="H3" s="83">
        <v>1.06</v>
      </c>
    </row>
    <row r="17" spans="1:10" ht="41.25" thickBot="1">
      <c r="A17" s="85" t="s">
        <v>90</v>
      </c>
      <c r="B17" s="86" t="s">
        <v>91</v>
      </c>
      <c r="C17" s="86" t="s">
        <v>92</v>
      </c>
      <c r="D17" s="86" t="s">
        <v>93</v>
      </c>
      <c r="E17" s="86" t="s">
        <v>94</v>
      </c>
      <c r="F17" s="86" t="s">
        <v>95</v>
      </c>
    </row>
    <row r="18" spans="1:10" ht="15" thickBot="1">
      <c r="A18" s="183" t="s">
        <v>96</v>
      </c>
      <c r="B18" s="87">
        <v>131.30000000000001</v>
      </c>
      <c r="C18" s="88">
        <v>125.53</v>
      </c>
      <c r="D18" s="88">
        <v>124.12</v>
      </c>
      <c r="E18" s="89">
        <v>0.1699</v>
      </c>
      <c r="F18" s="90">
        <f>E18*0.9</f>
        <v>0.15290999999999999</v>
      </c>
      <c r="H18" s="91" t="s">
        <v>65</v>
      </c>
      <c r="I18" s="92"/>
      <c r="J18" s="93"/>
    </row>
    <row r="19" spans="1:10" ht="15" thickBot="1">
      <c r="A19" s="184"/>
      <c r="B19" s="94">
        <v>123.34</v>
      </c>
      <c r="C19" s="95">
        <v>117.65</v>
      </c>
      <c r="D19" s="95">
        <v>116.42</v>
      </c>
      <c r="E19" s="96">
        <v>0.16950000000000001</v>
      </c>
      <c r="F19" s="90">
        <f t="shared" ref="F19:F29" si="0">E19*0.9</f>
        <v>0.15255000000000002</v>
      </c>
    </row>
    <row r="20" spans="1:10" ht="15" thickBot="1">
      <c r="A20" s="184"/>
      <c r="B20" s="94">
        <v>120.07</v>
      </c>
      <c r="C20" s="95">
        <v>114.34</v>
      </c>
      <c r="D20" s="95">
        <v>113.09</v>
      </c>
      <c r="E20" s="96">
        <v>0.16850000000000001</v>
      </c>
      <c r="F20" s="90">
        <f t="shared" si="0"/>
        <v>0.15165000000000001</v>
      </c>
      <c r="H20" s="97" t="s">
        <v>97</v>
      </c>
      <c r="I20" s="98"/>
      <c r="J20" s="99"/>
    </row>
    <row r="21" spans="1:10" ht="14.25" customHeight="1">
      <c r="A21" s="184"/>
      <c r="B21" s="94">
        <v>115.12</v>
      </c>
      <c r="C21" s="95">
        <v>109.46</v>
      </c>
      <c r="D21" s="95">
        <v>108.21</v>
      </c>
      <c r="E21" s="96">
        <v>0.1633</v>
      </c>
      <c r="F21" s="90">
        <f t="shared" si="0"/>
        <v>0.14697000000000002</v>
      </c>
    </row>
    <row r="22" spans="1:10" ht="14.25" customHeight="1">
      <c r="A22" s="184"/>
      <c r="B22" s="94">
        <v>105.04</v>
      </c>
      <c r="C22" s="95">
        <v>99.27</v>
      </c>
      <c r="D22" s="95">
        <v>97.83</v>
      </c>
      <c r="E22" s="96">
        <v>0.16109999999999999</v>
      </c>
      <c r="F22" s="90">
        <f t="shared" si="0"/>
        <v>0.14499000000000001</v>
      </c>
    </row>
    <row r="23" spans="1:10" ht="14.25" customHeight="1">
      <c r="A23" s="184"/>
      <c r="B23" s="94">
        <v>106.3</v>
      </c>
      <c r="C23" s="95">
        <v>100.44</v>
      </c>
      <c r="D23" s="95">
        <v>99.05</v>
      </c>
      <c r="E23" s="96">
        <v>0.16109999999999999</v>
      </c>
      <c r="F23" s="90">
        <f t="shared" si="0"/>
        <v>0.14499000000000001</v>
      </c>
    </row>
    <row r="24" spans="1:10" ht="14.25" customHeight="1">
      <c r="A24" s="184"/>
      <c r="B24" s="94">
        <v>110.33</v>
      </c>
      <c r="C24" s="95">
        <v>104.46</v>
      </c>
      <c r="D24" s="95">
        <v>103.19</v>
      </c>
      <c r="E24" s="96">
        <v>0.15759999999999999</v>
      </c>
      <c r="F24" s="90">
        <f t="shared" si="0"/>
        <v>0.14183999999999999</v>
      </c>
    </row>
    <row r="25" spans="1:10" ht="14.25" customHeight="1">
      <c r="A25" s="184"/>
      <c r="B25" s="94">
        <v>120.44</v>
      </c>
      <c r="C25" s="95">
        <v>114.64</v>
      </c>
      <c r="D25" s="95">
        <v>113.36</v>
      </c>
      <c r="E25" s="96">
        <v>0.15890000000000001</v>
      </c>
      <c r="F25" s="90">
        <f t="shared" si="0"/>
        <v>0.14301000000000003</v>
      </c>
    </row>
    <row r="26" spans="1:10" ht="14.25" customHeight="1">
      <c r="A26" s="184"/>
      <c r="B26" s="94">
        <v>126.4</v>
      </c>
      <c r="C26" s="95">
        <v>120.55</v>
      </c>
      <c r="D26" s="95">
        <v>119.21</v>
      </c>
      <c r="E26" s="96">
        <v>0.15890000000000001</v>
      </c>
      <c r="F26" s="90">
        <f t="shared" si="0"/>
        <v>0.14301000000000003</v>
      </c>
    </row>
    <row r="27" spans="1:10" ht="14.25" customHeight="1">
      <c r="A27" s="184"/>
      <c r="B27" s="94">
        <v>130.96</v>
      </c>
      <c r="C27" s="95">
        <v>125.09</v>
      </c>
      <c r="D27" s="95">
        <v>123.92</v>
      </c>
      <c r="E27" s="96">
        <v>0.15759999999999999</v>
      </c>
      <c r="F27" s="90">
        <f t="shared" si="0"/>
        <v>0.14183999999999999</v>
      </c>
    </row>
    <row r="28" spans="1:10" ht="14.25" customHeight="1">
      <c r="A28" s="184"/>
      <c r="B28" s="94">
        <v>121.54</v>
      </c>
      <c r="C28" s="95">
        <v>115.79</v>
      </c>
      <c r="D28" s="95">
        <v>114.47</v>
      </c>
      <c r="E28" s="96">
        <v>0.15759999999999999</v>
      </c>
      <c r="F28" s="90">
        <f t="shared" si="0"/>
        <v>0.14183999999999999</v>
      </c>
    </row>
    <row r="29" spans="1:10" ht="15" thickBot="1">
      <c r="A29" s="184"/>
      <c r="B29" s="100">
        <v>114.76</v>
      </c>
      <c r="C29" s="101">
        <v>109.08</v>
      </c>
      <c r="D29" s="101">
        <v>107.8</v>
      </c>
      <c r="E29" s="102">
        <v>0.15759999999999999</v>
      </c>
      <c r="F29" s="90">
        <f t="shared" si="0"/>
        <v>0.14183999999999999</v>
      </c>
    </row>
    <row r="30" spans="1:10" ht="14.25" customHeight="1">
      <c r="A30" s="85"/>
      <c r="B30" s="86"/>
      <c r="C30" s="86"/>
      <c r="D30" s="86"/>
      <c r="E30" s="103"/>
      <c r="F30" s="104"/>
    </row>
    <row r="31" spans="1:10" ht="15" thickBot="1">
      <c r="A31" s="105" t="s">
        <v>98</v>
      </c>
      <c r="B31" s="106">
        <f>AVERAGE(B18:B29)</f>
        <v>118.80000000000001</v>
      </c>
      <c r="C31" s="106">
        <f>AVERAGE(C18:C29)</f>
        <v>113.02499999999999</v>
      </c>
      <c r="D31" s="106">
        <f>AVERAGE(D18:D29)</f>
        <v>111.72249999999998</v>
      </c>
      <c r="E31" s="107"/>
      <c r="F31" s="108"/>
    </row>
    <row r="32" spans="1:10" ht="15" thickBot="1">
      <c r="A32" s="105" t="s">
        <v>99</v>
      </c>
      <c r="B32" s="109">
        <f>B31/$H$2/$H$3*10</f>
        <v>113.09331150162788</v>
      </c>
      <c r="C32" s="110">
        <f>C31/$H$2/$H$3*10</f>
        <v>107.59571997029872</v>
      </c>
      <c r="D32" s="111">
        <f>D31/$H$2/$H$3*10</f>
        <v>106.35578698855738</v>
      </c>
      <c r="E32" s="107"/>
      <c r="F32" s="112">
        <f>AVERAGE(F18:F29)*1000</f>
        <v>145.62</v>
      </c>
    </row>
    <row r="33" spans="1:8" ht="14.25" customHeight="1">
      <c r="A33" s="85"/>
      <c r="B33" s="86"/>
      <c r="C33" s="86"/>
      <c r="D33" s="86"/>
      <c r="E33" s="103"/>
      <c r="F33" s="104"/>
    </row>
    <row r="34" spans="1:8">
      <c r="A34" s="85"/>
      <c r="B34" s="86"/>
      <c r="C34" s="86"/>
      <c r="D34" s="86"/>
      <c r="E34" s="103"/>
      <c r="F34" s="104"/>
    </row>
    <row r="38" spans="1:8">
      <c r="A38" s="84"/>
      <c r="B38" s="84"/>
      <c r="C38" s="84"/>
      <c r="D38" s="84"/>
    </row>
    <row r="39" spans="1:8">
      <c r="C39" s="84"/>
      <c r="D39" s="84"/>
      <c r="E39" s="84"/>
      <c r="F39" s="84"/>
      <c r="G39" s="84"/>
      <c r="H39" s="84"/>
    </row>
    <row r="40" spans="1:8">
      <c r="C40" s="84"/>
      <c r="D40" s="84"/>
      <c r="E40" s="84"/>
      <c r="F40" s="84"/>
      <c r="G40" s="84"/>
      <c r="H40" s="84"/>
    </row>
  </sheetData>
  <sheetProtection password="B5FA" sheet="1" objects="1" scenarios="1"/>
  <customSheetViews>
    <customSheetView guid="{FD2D50DA-98A3-478A-85E3-5430AE7BC473}" state="hidden" topLeftCell="A8">
      <selection activeCell="G31" sqref="G31"/>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topLeftCell="A8">
      <selection activeCell="G31" sqref="G31"/>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18:A29"/>
  </mergeCells>
  <hyperlinks>
    <hyperlink ref="A18:A29" r:id="rId3" display="https://www.bfs.admin.ch/bfs/de/home/dienstleistungen/fuer-medienschaffende/alle-veroeffentlichungen.assetdetail.3142800.html" xr:uid="{00000000-0004-0000-0E00-000000000000}"/>
  </hyperlinks>
  <pageMargins left="0.70866141732283472" right="0.70866141732283472" top="0.74803149606299213" bottom="0.74803149606299213" header="0.31496062992125984" footer="0.31496062992125984"/>
  <pageSetup paperSize="9" orientation="landscape" r:id="rId4"/>
  <headerFooter>
    <oddHeader>&amp;R&amp;G</oddHeader>
    <oddFooter>&amp;L&amp;9&amp;F&amp;C&amp;9&amp;A&amp;R&amp;9&amp;D</oddFoot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41"/>
  <sheetViews>
    <sheetView showGridLines="0" zoomScaleNormal="100" workbookViewId="0">
      <selection activeCell="A35" sqref="A35"/>
    </sheetView>
  </sheetViews>
  <sheetFormatPr baseColWidth="10" defaultColWidth="9" defaultRowHeight="14.25"/>
  <cols>
    <col min="1" max="1" width="105.75" customWidth="1"/>
  </cols>
  <sheetData>
    <row r="1" spans="1:12">
      <c r="A1" s="48"/>
      <c r="B1" s="48"/>
      <c r="C1" s="48"/>
      <c r="D1" s="48"/>
      <c r="E1" s="48"/>
      <c r="F1" s="48"/>
      <c r="G1" s="48"/>
      <c r="H1" s="48"/>
      <c r="I1" s="48"/>
      <c r="J1" s="48"/>
      <c r="K1" s="48"/>
      <c r="L1" s="48"/>
    </row>
    <row r="2" spans="1:12" ht="15.75">
      <c r="A2" s="70" t="s">
        <v>85</v>
      </c>
      <c r="B2" s="48"/>
      <c r="C2" s="48"/>
      <c r="D2" s="48"/>
      <c r="E2" s="48"/>
      <c r="F2" s="48"/>
      <c r="G2" s="48"/>
      <c r="H2" s="48"/>
      <c r="I2" s="48"/>
      <c r="J2" s="48"/>
      <c r="K2" s="48"/>
      <c r="L2" s="48"/>
    </row>
    <row r="3" spans="1:12">
      <c r="A3" s="48"/>
      <c r="B3" s="48"/>
      <c r="C3" s="48"/>
      <c r="D3" s="48"/>
      <c r="E3" s="48"/>
      <c r="F3" s="48"/>
      <c r="G3" s="48"/>
      <c r="H3" s="48"/>
      <c r="I3" s="48"/>
      <c r="J3" s="48"/>
      <c r="K3" s="48"/>
      <c r="L3" s="48"/>
    </row>
    <row r="4" spans="1:12">
      <c r="A4" s="48"/>
      <c r="B4" s="48"/>
      <c r="C4" s="48"/>
      <c r="D4" s="48"/>
      <c r="E4" s="48"/>
      <c r="F4" s="48"/>
      <c r="G4" s="48"/>
      <c r="H4" s="48"/>
      <c r="I4" s="48"/>
      <c r="J4" s="48"/>
      <c r="K4" s="48"/>
      <c r="L4" s="48"/>
    </row>
    <row r="5" spans="1:12">
      <c r="A5" s="48"/>
      <c r="B5" s="48"/>
      <c r="C5" s="48"/>
      <c r="D5" s="48"/>
      <c r="E5" s="48"/>
      <c r="F5" s="48"/>
      <c r="G5" s="48"/>
      <c r="H5" s="48"/>
      <c r="I5" s="48"/>
      <c r="J5" s="48"/>
      <c r="K5" s="48"/>
      <c r="L5" s="48"/>
    </row>
    <row r="6" spans="1:12">
      <c r="A6" s="48"/>
      <c r="B6" s="48"/>
      <c r="C6" s="48"/>
      <c r="D6" s="48"/>
      <c r="E6" s="48"/>
      <c r="F6" s="48"/>
      <c r="G6" s="48"/>
      <c r="H6" s="48"/>
      <c r="I6" s="48"/>
      <c r="J6" s="48"/>
      <c r="K6" s="48"/>
      <c r="L6" s="48"/>
    </row>
    <row r="7" spans="1:12">
      <c r="A7" s="48"/>
      <c r="B7" s="48"/>
      <c r="C7" s="48"/>
      <c r="D7" s="48"/>
      <c r="E7" s="48"/>
      <c r="F7" s="48"/>
      <c r="G7" s="48"/>
      <c r="H7" s="48"/>
      <c r="I7" s="48"/>
      <c r="J7" s="48"/>
      <c r="K7" s="48"/>
      <c r="L7" s="48"/>
    </row>
    <row r="8" spans="1:12">
      <c r="A8" s="48"/>
      <c r="B8" s="48"/>
      <c r="C8" s="48"/>
      <c r="D8" s="48"/>
      <c r="E8" s="48"/>
      <c r="F8" s="48"/>
      <c r="G8" s="48"/>
      <c r="H8" s="48"/>
      <c r="I8" s="48"/>
      <c r="J8" s="48"/>
      <c r="K8" s="48"/>
      <c r="L8" s="48"/>
    </row>
    <row r="9" spans="1:12">
      <c r="A9" s="48"/>
      <c r="B9" s="48"/>
      <c r="C9" s="48"/>
      <c r="D9" s="48"/>
      <c r="E9" s="48"/>
      <c r="F9" s="48"/>
      <c r="G9" s="48"/>
      <c r="H9" s="48"/>
      <c r="I9" s="48"/>
      <c r="J9" s="48"/>
      <c r="K9" s="48"/>
      <c r="L9" s="48"/>
    </row>
    <row r="10" spans="1:12">
      <c r="A10" s="48"/>
      <c r="B10" s="48"/>
      <c r="C10" s="48"/>
      <c r="D10" s="48"/>
      <c r="E10" s="48"/>
      <c r="F10" s="48"/>
      <c r="G10" s="48"/>
      <c r="H10" s="48"/>
      <c r="I10" s="48"/>
      <c r="J10" s="48"/>
      <c r="K10" s="48"/>
      <c r="L10" s="48"/>
    </row>
    <row r="11" spans="1:12">
      <c r="A11" s="48"/>
      <c r="B11" s="48"/>
      <c r="C11" s="48"/>
      <c r="D11" s="48"/>
      <c r="E11" s="48"/>
      <c r="F11" s="48"/>
      <c r="G11" s="48"/>
      <c r="H11" s="48"/>
      <c r="I11" s="48"/>
      <c r="J11" s="48"/>
      <c r="K11" s="48"/>
      <c r="L11" s="48"/>
    </row>
    <row r="12" spans="1:12">
      <c r="A12" s="48"/>
      <c r="B12" s="48"/>
      <c r="C12" s="48"/>
      <c r="D12" s="48"/>
      <c r="E12" s="48"/>
      <c r="F12" s="48"/>
      <c r="G12" s="48"/>
      <c r="H12" s="48"/>
      <c r="I12" s="48"/>
      <c r="J12" s="48"/>
      <c r="K12" s="48"/>
      <c r="L12" s="48"/>
    </row>
    <row r="13" spans="1:12">
      <c r="A13" s="48"/>
      <c r="B13" s="48"/>
      <c r="C13" s="48"/>
      <c r="D13" s="48"/>
      <c r="E13" s="48"/>
      <c r="F13" s="48"/>
      <c r="G13" s="48"/>
      <c r="H13" s="48"/>
      <c r="I13" s="48"/>
      <c r="J13" s="48"/>
      <c r="K13" s="48"/>
      <c r="L13" s="48"/>
    </row>
    <row r="14" spans="1:12">
      <c r="A14" s="48"/>
      <c r="B14" s="48"/>
      <c r="C14" s="48"/>
      <c r="D14" s="48"/>
      <c r="E14" s="48"/>
      <c r="F14" s="48"/>
      <c r="G14" s="48"/>
      <c r="H14" s="48"/>
      <c r="I14" s="48"/>
      <c r="J14" s="48"/>
      <c r="K14" s="48"/>
      <c r="L14" s="48"/>
    </row>
    <row r="15" spans="1:12">
      <c r="A15" s="48"/>
      <c r="B15" s="48"/>
      <c r="C15" s="48"/>
      <c r="D15" s="48"/>
      <c r="E15" s="48"/>
      <c r="F15" s="48"/>
      <c r="G15" s="48"/>
      <c r="H15" s="48"/>
      <c r="I15" s="48"/>
      <c r="J15" s="48"/>
      <c r="K15" s="48"/>
      <c r="L15" s="48"/>
    </row>
    <row r="16" spans="1:12">
      <c r="A16" s="48"/>
      <c r="B16" s="48"/>
      <c r="C16" s="48"/>
      <c r="D16" s="48"/>
      <c r="E16" s="48"/>
      <c r="F16" s="48"/>
      <c r="G16" s="48"/>
      <c r="H16" s="48"/>
      <c r="I16" s="48"/>
      <c r="J16" s="48"/>
      <c r="K16" s="48"/>
      <c r="L16" s="48"/>
    </row>
    <row r="17" spans="1:12">
      <c r="A17" s="48"/>
      <c r="B17" s="48"/>
      <c r="C17" s="48"/>
      <c r="D17" s="48"/>
      <c r="E17" s="48"/>
      <c r="F17" s="48"/>
      <c r="G17" s="48"/>
      <c r="H17" s="48"/>
      <c r="I17" s="48"/>
      <c r="J17" s="48"/>
      <c r="K17" s="48"/>
      <c r="L17" s="48"/>
    </row>
    <row r="18" spans="1:12">
      <c r="A18" s="48"/>
      <c r="B18" s="48"/>
      <c r="C18" s="48"/>
      <c r="D18" s="48"/>
      <c r="E18" s="48"/>
      <c r="F18" s="48"/>
      <c r="G18" s="48"/>
      <c r="H18" s="48"/>
      <c r="I18" s="48"/>
      <c r="J18" s="48"/>
      <c r="K18" s="48"/>
      <c r="L18" s="48"/>
    </row>
    <row r="19" spans="1:12">
      <c r="A19" s="48"/>
      <c r="B19" s="48"/>
      <c r="C19" s="48"/>
      <c r="D19" s="48"/>
      <c r="E19" s="48"/>
      <c r="F19" s="48"/>
      <c r="G19" s="48"/>
      <c r="H19" s="48"/>
      <c r="I19" s="48"/>
      <c r="J19" s="48"/>
      <c r="K19" s="48"/>
      <c r="L19" s="48"/>
    </row>
    <row r="20" spans="1:12">
      <c r="A20" s="48"/>
      <c r="B20" s="48"/>
      <c r="C20" s="48"/>
      <c r="D20" s="48"/>
      <c r="E20" s="48"/>
      <c r="F20" s="48"/>
      <c r="G20" s="48"/>
      <c r="H20" s="48"/>
      <c r="I20" s="48"/>
      <c r="J20" s="48"/>
      <c r="K20" s="48"/>
      <c r="L20" s="48"/>
    </row>
    <row r="21" spans="1:12">
      <c r="A21" s="48"/>
      <c r="B21" s="48"/>
      <c r="C21" s="48"/>
      <c r="D21" s="48"/>
      <c r="E21" s="48"/>
      <c r="F21" s="48"/>
      <c r="G21" s="48"/>
      <c r="H21" s="48"/>
      <c r="I21" s="48"/>
      <c r="J21" s="48"/>
      <c r="K21" s="48"/>
      <c r="L21" s="48"/>
    </row>
    <row r="22" spans="1:12">
      <c r="A22" s="48"/>
      <c r="B22" s="48"/>
      <c r="C22" s="48"/>
      <c r="D22" s="48"/>
      <c r="E22" s="48"/>
      <c r="F22" s="48"/>
      <c r="G22" s="48"/>
      <c r="H22" s="48"/>
      <c r="I22" s="48"/>
      <c r="J22" s="48"/>
      <c r="K22" s="48"/>
      <c r="L22" s="48"/>
    </row>
    <row r="23" spans="1:12">
      <c r="A23" s="48"/>
      <c r="B23" s="48"/>
      <c r="C23" s="48"/>
      <c r="D23" s="48"/>
      <c r="E23" s="48"/>
      <c r="F23" s="48"/>
      <c r="G23" s="48"/>
      <c r="H23" s="48"/>
      <c r="I23" s="48"/>
      <c r="J23" s="48"/>
      <c r="K23" s="48"/>
      <c r="L23" s="48"/>
    </row>
    <row r="24" spans="1:12">
      <c r="A24" s="48"/>
      <c r="B24" s="48"/>
      <c r="C24" s="48"/>
      <c r="D24" s="48"/>
      <c r="E24" s="48"/>
      <c r="F24" s="48"/>
      <c r="G24" s="48"/>
      <c r="H24" s="48"/>
      <c r="I24" s="48"/>
      <c r="J24" s="48"/>
      <c r="K24" s="48"/>
      <c r="L24" s="48"/>
    </row>
    <row r="25" spans="1:12">
      <c r="A25" s="48"/>
      <c r="B25" s="48"/>
      <c r="C25" s="48"/>
      <c r="D25" s="48"/>
      <c r="E25" s="48"/>
      <c r="F25" s="48"/>
      <c r="G25" s="48"/>
      <c r="H25" s="48"/>
      <c r="I25" s="48"/>
      <c r="J25" s="48"/>
      <c r="K25" s="48"/>
      <c r="L25" s="48"/>
    </row>
    <row r="26" spans="1:12">
      <c r="A26" s="48"/>
      <c r="B26" s="48"/>
      <c r="C26" s="48"/>
      <c r="D26" s="48"/>
      <c r="E26" s="48"/>
      <c r="F26" s="48"/>
      <c r="G26" s="48"/>
      <c r="H26" s="48"/>
      <c r="I26" s="48"/>
      <c r="J26" s="48"/>
      <c r="K26" s="48"/>
      <c r="L26" s="48"/>
    </row>
    <row r="27" spans="1:12">
      <c r="A27" s="48"/>
      <c r="B27" s="48"/>
      <c r="C27" s="48"/>
      <c r="D27" s="48"/>
      <c r="E27" s="48"/>
      <c r="F27" s="48"/>
      <c r="G27" s="48"/>
      <c r="H27" s="48"/>
      <c r="I27" s="48"/>
      <c r="J27" s="48"/>
      <c r="K27" s="48"/>
      <c r="L27" s="48"/>
    </row>
    <row r="28" spans="1:12">
      <c r="A28" s="48"/>
      <c r="B28" s="48"/>
      <c r="C28" s="48"/>
      <c r="D28" s="48"/>
      <c r="E28" s="48"/>
      <c r="F28" s="48"/>
      <c r="G28" s="48"/>
      <c r="H28" s="48"/>
      <c r="I28" s="48"/>
      <c r="J28" s="48"/>
      <c r="K28" s="48"/>
      <c r="L28" s="48"/>
    </row>
    <row r="29" spans="1:12">
      <c r="A29" s="48"/>
      <c r="B29" s="48"/>
      <c r="C29" s="48"/>
      <c r="D29" s="48"/>
      <c r="E29" s="48"/>
      <c r="F29" s="48"/>
      <c r="G29" s="48"/>
      <c r="H29" s="48"/>
      <c r="I29" s="48"/>
      <c r="J29" s="48"/>
      <c r="K29" s="48"/>
      <c r="L29" s="48"/>
    </row>
    <row r="30" spans="1:12">
      <c r="A30" s="48"/>
      <c r="B30" s="48"/>
      <c r="C30" s="48"/>
      <c r="D30" s="48"/>
      <c r="E30" s="48"/>
      <c r="F30" s="48"/>
      <c r="G30" s="48"/>
      <c r="H30" s="48"/>
      <c r="I30" s="48"/>
      <c r="J30" s="48"/>
      <c r="K30" s="48"/>
      <c r="L30" s="48"/>
    </row>
    <row r="31" spans="1:12">
      <c r="A31" s="48"/>
      <c r="B31" s="48"/>
      <c r="C31" s="48"/>
      <c r="D31" s="48"/>
      <c r="E31" s="48"/>
      <c r="F31" s="48"/>
      <c r="G31" s="48"/>
      <c r="H31" s="48"/>
      <c r="I31" s="48"/>
      <c r="J31" s="48"/>
      <c r="K31" s="48"/>
      <c r="L31" s="48"/>
    </row>
    <row r="32" spans="1:12">
      <c r="A32" s="48"/>
      <c r="B32" s="48"/>
      <c r="C32" s="48"/>
      <c r="D32" s="48"/>
      <c r="E32" s="48"/>
      <c r="F32" s="48"/>
      <c r="G32" s="48"/>
      <c r="H32" s="48"/>
      <c r="I32" s="48"/>
      <c r="J32" s="48"/>
      <c r="K32" s="48"/>
      <c r="L32" s="48"/>
    </row>
    <row r="33" spans="1:12">
      <c r="A33" s="48"/>
      <c r="B33" s="48"/>
      <c r="C33" s="48"/>
      <c r="D33" s="48"/>
      <c r="E33" s="48"/>
      <c r="F33" s="48"/>
      <c r="G33" s="48"/>
      <c r="H33" s="48"/>
      <c r="I33" s="48"/>
      <c r="J33" s="48"/>
      <c r="K33" s="48"/>
      <c r="L33" s="48"/>
    </row>
    <row r="34" spans="1:12" ht="15">
      <c r="A34" s="151" t="s">
        <v>148</v>
      </c>
    </row>
    <row r="35" spans="1:12">
      <c r="A35" s="149" t="s">
        <v>147</v>
      </c>
    </row>
    <row r="37" spans="1:12" ht="57">
      <c r="A37" s="150" t="s">
        <v>149</v>
      </c>
    </row>
    <row r="39" spans="1:12" ht="28.5">
      <c r="A39" s="146" t="s">
        <v>150</v>
      </c>
    </row>
    <row r="41" spans="1:12" ht="42.75">
      <c r="A41" s="146" t="s">
        <v>146</v>
      </c>
    </row>
  </sheetData>
  <sheetProtection algorithmName="SHA-512" hashValue="Xr/RaotLyjHDe8RiOn0sOXqUE52e3sfE/A6KNSdC0oPO0+YqLsrW8UeO2rl6jopTyuPRhKEQ/DAjuQMwqchCKQ==" saltValue="IWj1cgaEGIl0UPcyaMWmBg==" spinCount="100000" sheet="1" objects="1" scenarios="1"/>
  <customSheetViews>
    <customSheetView guid="{FD2D50DA-98A3-478A-85E3-5430AE7BC473}" showGridLines="0">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howGridLines="0">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P54"/>
  <sheetViews>
    <sheetView showGridLines="0" tabSelected="1" zoomScaleNormal="100" workbookViewId="0">
      <selection activeCell="M15" sqref="M15"/>
    </sheetView>
  </sheetViews>
  <sheetFormatPr baseColWidth="10" defaultColWidth="9" defaultRowHeight="12.75"/>
  <cols>
    <col min="1" max="1" width="17.375" style="1" customWidth="1"/>
    <col min="2" max="2" width="13.5" style="1" customWidth="1"/>
    <col min="3" max="3" width="9.375" style="1" customWidth="1"/>
    <col min="4" max="4" width="8.375" style="1" customWidth="1"/>
    <col min="5" max="5" width="9" style="1" customWidth="1"/>
    <col min="6" max="6" width="13.625" style="1" customWidth="1"/>
    <col min="7" max="7" width="10.875" style="1" customWidth="1"/>
    <col min="8" max="9" width="9" style="1"/>
    <col min="10" max="10" width="9.875" style="1" customWidth="1"/>
    <col min="11" max="11" width="10.125" style="1" customWidth="1"/>
    <col min="12" max="12" width="11.375" style="1" customWidth="1"/>
    <col min="13" max="13" width="10.125" style="1" customWidth="1"/>
    <col min="14" max="14" width="12.375" style="1" customWidth="1"/>
    <col min="15" max="15" width="12.875" style="1" customWidth="1"/>
    <col min="16" max="16" width="16.75" style="1" customWidth="1"/>
    <col min="17" max="16384" width="9" style="1"/>
  </cols>
  <sheetData>
    <row r="1" spans="1:16" ht="8.25" customHeight="1"/>
    <row r="2" spans="1:16" ht="15.75">
      <c r="A2" s="70" t="s">
        <v>86</v>
      </c>
    </row>
    <row r="3" spans="1:16" ht="6" customHeight="1">
      <c r="A3" s="116"/>
      <c r="B3" s="116"/>
      <c r="C3" s="116"/>
      <c r="D3" s="116"/>
      <c r="E3" s="116"/>
      <c r="F3" s="116"/>
      <c r="G3" s="116"/>
      <c r="H3" s="116"/>
      <c r="I3" s="116"/>
      <c r="J3" s="116"/>
      <c r="K3" s="116"/>
      <c r="L3" s="116"/>
      <c r="N3" s="116"/>
      <c r="O3" s="116"/>
    </row>
    <row r="4" spans="1:16" ht="15">
      <c r="A4" s="166" t="s">
        <v>65</v>
      </c>
      <c r="B4" s="167"/>
      <c r="C4" s="167"/>
      <c r="D4" s="167"/>
      <c r="E4" s="167"/>
      <c r="F4" s="167"/>
      <c r="G4" s="167"/>
      <c r="H4" s="167"/>
      <c r="I4" s="167"/>
      <c r="J4" s="167"/>
      <c r="K4" s="167"/>
      <c r="L4" s="168"/>
      <c r="M4" s="71"/>
      <c r="N4" s="157" t="s">
        <v>71</v>
      </c>
      <c r="O4" s="158"/>
      <c r="P4" s="60"/>
    </row>
    <row r="5" spans="1:16" ht="68.25" customHeight="1" thickBot="1">
      <c r="A5" s="129" t="s">
        <v>2</v>
      </c>
      <c r="B5" s="130" t="s">
        <v>7</v>
      </c>
      <c r="C5" s="131" t="s">
        <v>104</v>
      </c>
      <c r="D5" s="131" t="s">
        <v>108</v>
      </c>
      <c r="E5" s="131" t="s">
        <v>144</v>
      </c>
      <c r="F5" s="131" t="s">
        <v>109</v>
      </c>
      <c r="G5" s="131" t="s">
        <v>110</v>
      </c>
      <c r="H5" s="131" t="s">
        <v>145</v>
      </c>
      <c r="I5" s="131" t="s">
        <v>128</v>
      </c>
      <c r="J5" s="131" t="s">
        <v>143</v>
      </c>
      <c r="K5" s="131" t="s">
        <v>112</v>
      </c>
      <c r="L5" s="134" t="s">
        <v>129</v>
      </c>
      <c r="M5" s="135"/>
      <c r="N5" s="137" t="s">
        <v>107</v>
      </c>
      <c r="O5" s="136" t="s">
        <v>113</v>
      </c>
    </row>
    <row r="6" spans="1:16" ht="15" customHeight="1" thickBot="1">
      <c r="A6" s="132" t="s">
        <v>9</v>
      </c>
      <c r="B6" s="133"/>
      <c r="C6" s="133" t="s">
        <v>55</v>
      </c>
      <c r="D6" s="133" t="s">
        <v>105</v>
      </c>
      <c r="E6" s="133" t="s">
        <v>60</v>
      </c>
      <c r="F6" s="133" t="s">
        <v>134</v>
      </c>
      <c r="G6" s="133" t="s">
        <v>55</v>
      </c>
      <c r="H6" s="133" t="s">
        <v>34</v>
      </c>
      <c r="I6" s="133" t="s">
        <v>120</v>
      </c>
      <c r="J6" s="133" t="s">
        <v>120</v>
      </c>
      <c r="K6" s="133" t="s">
        <v>106</v>
      </c>
      <c r="L6" s="133" t="s">
        <v>106</v>
      </c>
      <c r="M6" s="72"/>
      <c r="N6" s="133" t="s">
        <v>106</v>
      </c>
      <c r="O6" s="133" t="s">
        <v>106</v>
      </c>
    </row>
    <row r="7" spans="1:16" ht="15" thickTop="1" thickBot="1">
      <c r="A7" s="161" t="s">
        <v>0</v>
      </c>
      <c r="B7" s="117" t="s">
        <v>4</v>
      </c>
      <c r="C7" s="118" t="s">
        <v>3</v>
      </c>
      <c r="D7" s="118" t="str">
        <f t="shared" ref="D7:E9" si="0">"-"</f>
        <v>-</v>
      </c>
      <c r="E7" s="118" t="str">
        <f t="shared" si="0"/>
        <v>-</v>
      </c>
      <c r="F7" s="119">
        <f>Energiepreise!B32</f>
        <v>113.09331150162788</v>
      </c>
      <c r="G7" s="120"/>
      <c r="H7" s="121"/>
      <c r="I7" s="121"/>
      <c r="J7" s="121"/>
      <c r="K7" s="122"/>
      <c r="L7" s="122"/>
      <c r="M7" s="73"/>
      <c r="N7" s="22" t="e">
        <f>IF('Berechnungsblatt (nur Ansicht)'!Q6&gt;0,'Berechnungsblatt (nur Ansicht)'!Q6,"")</f>
        <v>#DIV/0!</v>
      </c>
      <c r="O7" s="22" t="str">
        <f>IF('Berechnungsblatt (nur Ansicht)'!R6&gt;0,'Berechnungsblatt (nur Ansicht)'!R6,"")</f>
        <v/>
      </c>
    </row>
    <row r="8" spans="1:16" ht="15" customHeight="1" thickTop="1" thickBot="1">
      <c r="A8" s="162"/>
      <c r="B8" s="9" t="s">
        <v>12</v>
      </c>
      <c r="C8" s="8" t="s">
        <v>17</v>
      </c>
      <c r="D8" s="118" t="str">
        <f t="shared" si="0"/>
        <v>-</v>
      </c>
      <c r="E8" s="118" t="str">
        <f t="shared" si="0"/>
        <v>-</v>
      </c>
      <c r="F8" s="47">
        <f>Energiepreise!C32</f>
        <v>107.59571997029872</v>
      </c>
      <c r="G8" s="76"/>
      <c r="H8" s="78"/>
      <c r="I8" s="78"/>
      <c r="J8" s="78"/>
      <c r="K8" s="79"/>
      <c r="L8" s="79"/>
      <c r="M8" s="73"/>
      <c r="N8" s="22" t="e">
        <f>IF('Berechnungsblatt (nur Ansicht)'!Q7&gt;0,'Berechnungsblatt (nur Ansicht)'!Q7,"")</f>
        <v>#DIV/0!</v>
      </c>
      <c r="O8" s="22" t="str">
        <f>IF('Berechnungsblatt (nur Ansicht)'!R7&gt;0,'Berechnungsblatt (nur Ansicht)'!R7,"")</f>
        <v/>
      </c>
    </row>
    <row r="9" spans="1:16" ht="15" customHeight="1" thickTop="1" thickBot="1">
      <c r="A9" s="162"/>
      <c r="B9" s="9" t="s">
        <v>13</v>
      </c>
      <c r="C9" s="8" t="s">
        <v>14</v>
      </c>
      <c r="D9" s="118" t="str">
        <f t="shared" si="0"/>
        <v>-</v>
      </c>
      <c r="E9" s="118" t="str">
        <f t="shared" si="0"/>
        <v>-</v>
      </c>
      <c r="F9" s="47">
        <f>Energiepreise!D32</f>
        <v>106.35578698855738</v>
      </c>
      <c r="G9" s="76"/>
      <c r="H9" s="78"/>
      <c r="I9" s="78"/>
      <c r="J9" s="78"/>
      <c r="K9" s="79"/>
      <c r="L9" s="79"/>
      <c r="M9" s="73"/>
      <c r="N9" s="22" t="e">
        <f>IF('Berechnungsblatt (nur Ansicht)'!Q8&gt;0,'Berechnungsblatt (nur Ansicht)'!Q8,"")</f>
        <v>#DIV/0!</v>
      </c>
      <c r="O9" s="22" t="str">
        <f>IF('Berechnungsblatt (nur Ansicht)'!R8&gt;0,'Berechnungsblatt (nur Ansicht)'!R8,"")</f>
        <v/>
      </c>
    </row>
    <row r="10" spans="1:16" ht="15" customHeight="1" thickTop="1" thickBot="1">
      <c r="A10" s="162"/>
      <c r="B10" s="143" t="s">
        <v>135</v>
      </c>
      <c r="C10" s="76"/>
      <c r="D10" s="76"/>
      <c r="E10" s="118" t="str">
        <f>"-"</f>
        <v>-</v>
      </c>
      <c r="F10" s="77">
        <f>Energiepreise!D32</f>
        <v>106.35578698855738</v>
      </c>
      <c r="G10" s="118" t="str">
        <f t="shared" ref="G10:G16" si="1">"-"</f>
        <v>-</v>
      </c>
      <c r="H10" s="78"/>
      <c r="I10" s="78"/>
      <c r="J10" s="78"/>
      <c r="K10" s="79"/>
      <c r="L10" s="79"/>
      <c r="M10" s="73"/>
      <c r="N10" s="22" t="e">
        <f>IF('Berechnungsblatt (nur Ansicht)'!Q9&gt;0,'Berechnungsblatt (nur Ansicht)'!Q9,"")</f>
        <v>#DIV/0!</v>
      </c>
      <c r="O10" s="22" t="str">
        <f>IF('Berechnungsblatt (nur Ansicht)'!R9&gt;0,'Berechnungsblatt (nur Ansicht)'!R9,"")</f>
        <v/>
      </c>
    </row>
    <row r="11" spans="1:16" ht="15" thickTop="1" thickBot="1">
      <c r="A11" s="162"/>
      <c r="B11" s="143" t="s">
        <v>136</v>
      </c>
      <c r="C11" s="76"/>
      <c r="D11" s="76"/>
      <c r="E11" s="118" t="str">
        <f>"-"</f>
        <v>-</v>
      </c>
      <c r="F11" s="77">
        <f>Energiepreise!D32</f>
        <v>106.35578698855738</v>
      </c>
      <c r="G11" s="118" t="str">
        <f t="shared" si="1"/>
        <v>-</v>
      </c>
      <c r="H11" s="78"/>
      <c r="I11" s="78"/>
      <c r="J11" s="78"/>
      <c r="K11" s="79"/>
      <c r="L11" s="79"/>
      <c r="M11" s="73"/>
      <c r="N11" s="22" t="e">
        <f>IF('Berechnungsblatt (nur Ansicht)'!Q10&gt;0,'Berechnungsblatt (nur Ansicht)'!Q10,"")</f>
        <v>#DIV/0!</v>
      </c>
      <c r="O11" s="22" t="str">
        <f>IF('Berechnungsblatt (nur Ansicht)'!R10&gt;0,'Berechnungsblatt (nur Ansicht)'!R10,"")</f>
        <v/>
      </c>
    </row>
    <row r="12" spans="1:16" ht="17.25" customHeight="1" thickTop="1" thickBot="1">
      <c r="A12" s="163" t="s">
        <v>63</v>
      </c>
      <c r="B12" s="143" t="s">
        <v>138</v>
      </c>
      <c r="C12" s="76"/>
      <c r="D12" s="76"/>
      <c r="E12" s="123"/>
      <c r="F12" s="77">
        <f>Energiepreise!F32</f>
        <v>145.62</v>
      </c>
      <c r="G12" s="118" t="str">
        <f t="shared" si="1"/>
        <v>-</v>
      </c>
      <c r="H12" s="78"/>
      <c r="I12" s="78"/>
      <c r="J12" s="78"/>
      <c r="K12" s="79"/>
      <c r="L12" s="79"/>
      <c r="M12" s="73"/>
      <c r="N12" s="22" t="e">
        <f>IF('Berechnungsblatt (nur Ansicht)'!Q11&gt;0,'Berechnungsblatt (nur Ansicht)'!Q11,"")</f>
        <v>#DIV/0!</v>
      </c>
      <c r="O12" s="22" t="str">
        <f>IF('Berechnungsblatt (nur Ansicht)'!R11&gt;0,'Berechnungsblatt (nur Ansicht)'!R11,"")</f>
        <v/>
      </c>
    </row>
    <row r="13" spans="1:16" ht="15" thickTop="1" thickBot="1">
      <c r="A13" s="164"/>
      <c r="B13" s="143" t="s">
        <v>139</v>
      </c>
      <c r="C13" s="76"/>
      <c r="D13" s="76"/>
      <c r="E13" s="123"/>
      <c r="F13" s="77">
        <f>Energiepreise!F32</f>
        <v>145.62</v>
      </c>
      <c r="G13" s="118" t="str">
        <f t="shared" si="1"/>
        <v>-</v>
      </c>
      <c r="H13" s="78"/>
      <c r="I13" s="78"/>
      <c r="J13" s="78"/>
      <c r="K13" s="79"/>
      <c r="L13" s="79"/>
      <c r="M13" s="73"/>
      <c r="N13" s="22" t="e">
        <f>IF('Berechnungsblatt (nur Ansicht)'!Q12&gt;0,'Berechnungsblatt (nur Ansicht)'!Q12,"")</f>
        <v>#DIV/0!</v>
      </c>
      <c r="O13" s="22" t="str">
        <f>IF('Berechnungsblatt (nur Ansicht)'!R12&gt;0,'Berechnungsblatt (nur Ansicht)'!R12,"")</f>
        <v/>
      </c>
    </row>
    <row r="14" spans="1:16" ht="15" customHeight="1" thickTop="1" thickBot="1">
      <c r="A14" s="164"/>
      <c r="B14" s="143" t="s">
        <v>140</v>
      </c>
      <c r="C14" s="76"/>
      <c r="D14" s="76"/>
      <c r="E14" s="123"/>
      <c r="F14" s="77">
        <f>Energiepreise!F32</f>
        <v>145.62</v>
      </c>
      <c r="G14" s="118" t="str">
        <f t="shared" si="1"/>
        <v>-</v>
      </c>
      <c r="H14" s="78"/>
      <c r="I14" s="78"/>
      <c r="J14" s="78"/>
      <c r="K14" s="79"/>
      <c r="L14" s="79"/>
      <c r="M14" s="73"/>
      <c r="N14" s="22" t="e">
        <f>IF('Berechnungsblatt (nur Ansicht)'!Q13&gt;0,'Berechnungsblatt (nur Ansicht)'!Q13,"")</f>
        <v>#DIV/0!</v>
      </c>
      <c r="O14" s="22" t="str">
        <f>IF('Berechnungsblatt (nur Ansicht)'!R13&gt;0,'Berechnungsblatt (nur Ansicht)'!R13,"")</f>
        <v/>
      </c>
    </row>
    <row r="15" spans="1:16" ht="15" thickTop="1" thickBot="1">
      <c r="A15" s="164"/>
      <c r="B15" s="143" t="s">
        <v>141</v>
      </c>
      <c r="C15" s="76"/>
      <c r="D15" s="76"/>
      <c r="E15" s="123"/>
      <c r="F15" s="77">
        <f>Energiepreise!F32</f>
        <v>145.62</v>
      </c>
      <c r="G15" s="118" t="str">
        <f t="shared" si="1"/>
        <v>-</v>
      </c>
      <c r="H15" s="78"/>
      <c r="I15" s="78"/>
      <c r="J15" s="78"/>
      <c r="K15" s="79"/>
      <c r="L15" s="79"/>
      <c r="M15" s="73"/>
      <c r="N15" s="22" t="e">
        <f>IF('Berechnungsblatt (nur Ansicht)'!Q14&gt;0,'Berechnungsblatt (nur Ansicht)'!Q14,"")</f>
        <v>#DIV/0!</v>
      </c>
      <c r="O15" s="22" t="str">
        <f>IF('Berechnungsblatt (nur Ansicht)'!R14&gt;0,'Berechnungsblatt (nur Ansicht)'!R14,"")</f>
        <v/>
      </c>
    </row>
    <row r="16" spans="1:16" ht="15" thickTop="1" thickBot="1">
      <c r="A16" s="165"/>
      <c r="B16" s="143" t="s">
        <v>142</v>
      </c>
      <c r="C16" s="76"/>
      <c r="D16" s="76"/>
      <c r="E16" s="123"/>
      <c r="F16" s="77">
        <f>Energiepreise!F32</f>
        <v>145.62</v>
      </c>
      <c r="G16" s="118" t="str">
        <f t="shared" si="1"/>
        <v>-</v>
      </c>
      <c r="H16" s="78"/>
      <c r="I16" s="78"/>
      <c r="J16" s="78"/>
      <c r="K16" s="79"/>
      <c r="L16" s="79"/>
      <c r="M16" s="73"/>
      <c r="N16" s="22" t="e">
        <f>IF('Berechnungsblatt (nur Ansicht)'!Q15&gt;0,'Berechnungsblatt (nur Ansicht)'!Q15,"")</f>
        <v>#DIV/0!</v>
      </c>
      <c r="O16" s="22" t="str">
        <f>IF('Berechnungsblatt (nur Ansicht)'!R15&gt;0,'Berechnungsblatt (nur Ansicht)'!R15,"")</f>
        <v/>
      </c>
    </row>
    <row r="17" spans="1:16" ht="15" customHeight="1" thickTop="1" thickBot="1">
      <c r="D17" s="169" t="s">
        <v>102</v>
      </c>
      <c r="E17" s="170"/>
      <c r="F17" s="124"/>
      <c r="H17" s="169" t="s">
        <v>103</v>
      </c>
      <c r="I17" s="171"/>
      <c r="J17" s="172"/>
      <c r="K17" s="172"/>
      <c r="L17" s="172"/>
      <c r="M17" s="125"/>
      <c r="N17" s="14" t="e">
        <f>'Berechnungsblatt (nur Ansicht)'!Q16</f>
        <v>#DIV/0!</v>
      </c>
      <c r="O17" s="14" t="e">
        <f>'Berechnungsblatt (nur Ansicht)'!R16</f>
        <v>#DIV/0!</v>
      </c>
      <c r="P17" s="75" t="s">
        <v>15</v>
      </c>
    </row>
    <row r="18" spans="1:16" ht="15" customHeight="1" thickTop="1" thickBot="1">
      <c r="N18" s="14" t="e">
        <f>'Berechnungsblatt (nur Ansicht)'!Q17</f>
        <v>#DIV/0!</v>
      </c>
      <c r="P18" s="75" t="s">
        <v>16</v>
      </c>
    </row>
    <row r="19" spans="1:16" ht="15" thickTop="1" thickBot="1">
      <c r="B19" s="18"/>
      <c r="C19" s="5"/>
      <c r="D19" s="5"/>
      <c r="N19" s="24"/>
    </row>
    <row r="20" spans="1:16" ht="19.5" customHeight="1" thickTop="1" thickBot="1">
      <c r="A20" s="21" t="s">
        <v>62</v>
      </c>
      <c r="B20" s="21"/>
      <c r="C20" s="5"/>
      <c r="D20" s="5"/>
      <c r="F20" s="173" t="s">
        <v>162</v>
      </c>
      <c r="G20" s="154"/>
      <c r="H20" s="154"/>
      <c r="I20" s="154"/>
      <c r="J20" s="154"/>
      <c r="K20" s="154"/>
      <c r="L20" s="154"/>
      <c r="N20" s="113" t="s">
        <v>11</v>
      </c>
      <c r="O20" s="142" t="e">
        <f>'Berechnungsblatt (nur Ansicht)'!R20:R20</f>
        <v>#DIV/0!</v>
      </c>
    </row>
    <row r="21" spans="1:16" ht="9" customHeight="1" thickTop="1" thickBot="1">
      <c r="A21" s="18"/>
      <c r="B21" s="21"/>
      <c r="C21" s="5"/>
      <c r="D21" s="5"/>
      <c r="F21" s="154"/>
      <c r="G21" s="154"/>
      <c r="H21" s="154"/>
      <c r="I21" s="154"/>
      <c r="J21" s="154"/>
      <c r="K21" s="154"/>
      <c r="L21" s="154"/>
      <c r="N21" s="115"/>
      <c r="O21" s="115"/>
    </row>
    <row r="22" spans="1:16" ht="12.75" customHeight="1" thickTop="1" thickBot="1">
      <c r="A22" s="7" t="s">
        <v>8</v>
      </c>
      <c r="B22" s="7" t="s">
        <v>77</v>
      </c>
      <c r="C22" s="7" t="s">
        <v>9</v>
      </c>
      <c r="D22" s="7" t="s">
        <v>10</v>
      </c>
      <c r="F22" s="154"/>
      <c r="G22" s="154"/>
      <c r="H22" s="154"/>
      <c r="I22" s="154"/>
      <c r="J22" s="154"/>
      <c r="K22" s="154"/>
      <c r="L22" s="154"/>
      <c r="N22" s="152" t="s">
        <v>154</v>
      </c>
    </row>
    <row r="23" spans="1:16" ht="22.5" customHeight="1" thickTop="1" thickBot="1">
      <c r="A23" s="159" t="s">
        <v>114</v>
      </c>
      <c r="B23" s="15" t="s">
        <v>81</v>
      </c>
      <c r="C23" s="15" t="s">
        <v>1</v>
      </c>
      <c r="D23" s="80"/>
      <c r="F23" s="154"/>
      <c r="G23" s="154"/>
      <c r="H23" s="154"/>
      <c r="I23" s="154"/>
      <c r="J23" s="154"/>
      <c r="K23" s="154"/>
      <c r="L23" s="154"/>
      <c r="N23" s="173" t="s">
        <v>161</v>
      </c>
      <c r="O23" s="173"/>
      <c r="P23" s="173"/>
    </row>
    <row r="24" spans="1:16" ht="22.5" customHeight="1" thickTop="1" thickBot="1">
      <c r="A24" s="160"/>
      <c r="B24" s="15" t="s">
        <v>82</v>
      </c>
      <c r="C24" s="15" t="s">
        <v>1</v>
      </c>
      <c r="D24" s="80"/>
      <c r="F24" s="154"/>
      <c r="G24" s="154"/>
      <c r="H24" s="154"/>
      <c r="I24" s="154"/>
      <c r="J24" s="154"/>
      <c r="K24" s="154"/>
      <c r="L24" s="154"/>
      <c r="N24" s="173"/>
      <c r="O24" s="173"/>
      <c r="P24" s="173"/>
    </row>
    <row r="25" spans="1:16" ht="22.5" customHeight="1" thickTop="1" thickBot="1">
      <c r="A25" s="160"/>
      <c r="B25" s="15" t="s">
        <v>83</v>
      </c>
      <c r="C25" s="15" t="s">
        <v>1</v>
      </c>
      <c r="D25" s="80"/>
      <c r="F25" s="154"/>
      <c r="G25" s="154"/>
      <c r="H25" s="154"/>
      <c r="I25" s="154"/>
      <c r="J25" s="154"/>
      <c r="K25" s="154"/>
      <c r="L25" s="154"/>
      <c r="N25" s="173"/>
      <c r="O25" s="173"/>
      <c r="P25" s="173"/>
    </row>
    <row r="26" spans="1:16" ht="84.75" customHeight="1" thickTop="1" thickBot="1">
      <c r="A26" s="6" t="s">
        <v>115</v>
      </c>
      <c r="B26" s="16"/>
      <c r="C26" s="15" t="s">
        <v>1</v>
      </c>
      <c r="D26" s="80"/>
      <c r="F26" s="154"/>
      <c r="G26" s="154"/>
      <c r="H26" s="154"/>
      <c r="I26" s="154"/>
      <c r="J26" s="154"/>
      <c r="K26" s="154"/>
      <c r="L26" s="154"/>
      <c r="N26" s="173"/>
      <c r="O26" s="173"/>
      <c r="P26" s="173"/>
    </row>
    <row r="27" spans="1:16" ht="13.5" customHeight="1" thickTop="1" thickBot="1">
      <c r="F27" s="154"/>
      <c r="G27" s="154"/>
      <c r="H27" s="154"/>
      <c r="I27" s="154"/>
      <c r="J27" s="154"/>
      <c r="K27" s="154"/>
      <c r="L27" s="154"/>
      <c r="N27" s="173"/>
      <c r="O27" s="173"/>
      <c r="P27" s="173"/>
    </row>
    <row r="28" spans="1:16" ht="13.5" customHeight="1" thickTop="1" thickBot="1">
      <c r="A28" s="138" t="s">
        <v>100</v>
      </c>
      <c r="F28" s="154"/>
      <c r="G28" s="154"/>
      <c r="H28" s="154"/>
      <c r="I28" s="154"/>
      <c r="J28" s="154"/>
      <c r="K28" s="154"/>
      <c r="L28" s="154"/>
      <c r="N28" s="173"/>
      <c r="O28" s="173"/>
      <c r="P28" s="173"/>
    </row>
    <row r="29" spans="1:16" ht="15" customHeight="1" thickTop="1" thickBot="1">
      <c r="A29" s="139" t="s">
        <v>101</v>
      </c>
      <c r="F29" s="154"/>
      <c r="G29" s="154"/>
      <c r="H29" s="154"/>
      <c r="I29" s="154"/>
      <c r="J29" s="154"/>
      <c r="K29" s="154"/>
      <c r="L29" s="154"/>
      <c r="N29" s="173"/>
      <c r="O29" s="173"/>
      <c r="P29" s="173"/>
    </row>
    <row r="30" spans="1:16" ht="15" customHeight="1" thickTop="1">
      <c r="A30" s="140" t="s">
        <v>80</v>
      </c>
      <c r="F30" s="154"/>
      <c r="G30" s="154"/>
      <c r="H30" s="154"/>
      <c r="I30" s="154"/>
      <c r="J30" s="154"/>
      <c r="K30" s="154"/>
      <c r="L30" s="154"/>
      <c r="N30" s="173"/>
      <c r="O30" s="173"/>
      <c r="P30" s="173"/>
    </row>
    <row r="31" spans="1:16" ht="14.25" customHeight="1">
      <c r="F31" s="154"/>
      <c r="G31" s="154"/>
      <c r="H31" s="154"/>
      <c r="I31" s="154"/>
      <c r="J31" s="154"/>
      <c r="K31" s="154"/>
      <c r="L31" s="154"/>
      <c r="N31" s="173"/>
      <c r="O31" s="173"/>
      <c r="P31" s="173"/>
    </row>
    <row r="32" spans="1:16" ht="12.75" customHeight="1">
      <c r="A32" s="152" t="s">
        <v>155</v>
      </c>
      <c r="B32" s="69"/>
      <c r="C32" s="69"/>
      <c r="D32" s="69"/>
      <c r="F32" s="154"/>
      <c r="G32" s="154"/>
      <c r="H32" s="154"/>
      <c r="I32" s="154"/>
      <c r="J32" s="154"/>
      <c r="K32" s="154"/>
      <c r="L32" s="154"/>
      <c r="N32" s="173"/>
      <c r="O32" s="173"/>
      <c r="P32" s="173"/>
    </row>
    <row r="33" spans="1:16" ht="9" customHeight="1">
      <c r="F33" s="154"/>
      <c r="G33" s="154"/>
      <c r="H33" s="154"/>
      <c r="I33" s="154"/>
      <c r="J33" s="154"/>
      <c r="K33" s="154"/>
      <c r="L33" s="154"/>
      <c r="N33" s="173"/>
      <c r="O33" s="173"/>
      <c r="P33" s="173"/>
    </row>
    <row r="34" spans="1:16" ht="12.75" customHeight="1">
      <c r="A34" s="155" t="s">
        <v>160</v>
      </c>
      <c r="B34" s="174"/>
      <c r="C34" s="174"/>
      <c r="D34" s="174"/>
      <c r="F34" s="154"/>
      <c r="G34" s="154"/>
      <c r="H34" s="154"/>
      <c r="I34" s="154"/>
      <c r="J34" s="154"/>
      <c r="K34" s="154"/>
      <c r="L34" s="154"/>
      <c r="N34" s="173"/>
      <c r="O34" s="173"/>
      <c r="P34" s="173"/>
    </row>
    <row r="35" spans="1:16" ht="15" customHeight="1">
      <c r="A35" s="154"/>
      <c r="B35" s="154"/>
      <c r="C35" s="154"/>
      <c r="D35" s="154"/>
      <c r="F35" s="154"/>
      <c r="G35" s="154"/>
      <c r="H35" s="154"/>
      <c r="I35" s="154"/>
      <c r="J35" s="154"/>
      <c r="K35" s="154"/>
      <c r="L35" s="154"/>
    </row>
    <row r="36" spans="1:16" ht="15.75" customHeight="1">
      <c r="A36" s="154"/>
      <c r="B36" s="154"/>
      <c r="C36" s="154"/>
      <c r="D36" s="154"/>
      <c r="F36" s="154"/>
      <c r="G36" s="154"/>
      <c r="H36" s="154"/>
      <c r="I36" s="154"/>
      <c r="J36" s="154"/>
      <c r="K36" s="154"/>
      <c r="L36" s="154"/>
    </row>
    <row r="37" spans="1:16" ht="15" customHeight="1">
      <c r="A37" s="154"/>
      <c r="B37" s="154"/>
      <c r="C37" s="154"/>
      <c r="D37" s="154"/>
      <c r="F37" s="154"/>
      <c r="G37" s="154"/>
      <c r="H37" s="154"/>
      <c r="I37" s="154"/>
      <c r="J37" s="154"/>
      <c r="K37" s="154"/>
      <c r="L37" s="154"/>
    </row>
    <row r="38" spans="1:16" ht="12.75" customHeight="1">
      <c r="A38" s="154"/>
      <c r="B38" s="154"/>
      <c r="C38" s="154"/>
      <c r="D38" s="154"/>
      <c r="F38" s="154"/>
      <c r="G38" s="154"/>
      <c r="H38" s="154"/>
      <c r="I38" s="154"/>
      <c r="J38" s="154"/>
      <c r="K38" s="154"/>
      <c r="L38" s="154"/>
    </row>
    <row r="39" spans="1:16" ht="12.75" customHeight="1">
      <c r="A39" s="154"/>
      <c r="B39" s="154"/>
      <c r="C39" s="154"/>
      <c r="D39" s="154"/>
      <c r="F39" s="154"/>
      <c r="G39" s="154"/>
      <c r="H39" s="154"/>
      <c r="I39" s="154"/>
      <c r="J39" s="154"/>
      <c r="K39" s="154"/>
      <c r="L39" s="154"/>
    </row>
    <row r="40" spans="1:16" ht="12.75" customHeight="1">
      <c r="A40" s="154"/>
      <c r="B40" s="154"/>
      <c r="C40" s="154"/>
      <c r="D40" s="154"/>
      <c r="F40" s="154"/>
      <c r="G40" s="154"/>
      <c r="H40" s="154"/>
      <c r="I40" s="154"/>
      <c r="J40" s="154"/>
      <c r="K40" s="154"/>
      <c r="L40" s="154"/>
    </row>
    <row r="41" spans="1:16" ht="12.75" customHeight="1">
      <c r="A41" s="154"/>
      <c r="B41" s="154"/>
      <c r="C41" s="154"/>
      <c r="D41" s="154"/>
      <c r="F41" s="154"/>
      <c r="G41" s="154"/>
      <c r="H41" s="154"/>
      <c r="I41" s="154"/>
      <c r="J41" s="154"/>
      <c r="K41" s="154"/>
      <c r="L41" s="154"/>
    </row>
    <row r="42" spans="1:16" ht="12.75" customHeight="1">
      <c r="A42" s="154"/>
      <c r="B42" s="154"/>
      <c r="C42" s="154"/>
      <c r="D42" s="154"/>
      <c r="F42" s="154"/>
      <c r="G42" s="154"/>
      <c r="H42" s="154"/>
      <c r="I42" s="154"/>
      <c r="J42" s="154"/>
      <c r="K42" s="154"/>
      <c r="L42" s="154"/>
    </row>
    <row r="43" spans="1:16" ht="12.75" customHeight="1">
      <c r="A43" s="154"/>
      <c r="B43" s="154"/>
      <c r="C43" s="154"/>
      <c r="D43" s="154"/>
      <c r="F43" s="154"/>
      <c r="G43" s="154"/>
      <c r="H43" s="154"/>
      <c r="I43" s="154"/>
      <c r="J43" s="154"/>
      <c r="K43" s="154"/>
      <c r="L43" s="154"/>
    </row>
    <row r="44" spans="1:16" ht="12.75" customHeight="1">
      <c r="A44" s="154"/>
      <c r="B44" s="154"/>
      <c r="C44" s="154"/>
      <c r="D44" s="154"/>
      <c r="F44" s="154"/>
      <c r="G44" s="154"/>
      <c r="H44" s="154"/>
      <c r="I44" s="154"/>
      <c r="J44" s="154"/>
      <c r="K44" s="154"/>
      <c r="L44" s="154"/>
    </row>
    <row r="45" spans="1:16" ht="12.75" customHeight="1">
      <c r="A45" s="154"/>
      <c r="B45" s="154"/>
      <c r="C45" s="154"/>
      <c r="D45" s="154"/>
      <c r="F45" s="154"/>
      <c r="G45" s="154"/>
      <c r="H45" s="154"/>
      <c r="I45" s="154"/>
      <c r="J45" s="154"/>
      <c r="K45" s="154"/>
      <c r="L45" s="154"/>
    </row>
    <row r="46" spans="1:16" ht="12.75" customHeight="1">
      <c r="A46" s="155" t="s">
        <v>156</v>
      </c>
      <c r="B46" s="154"/>
      <c r="C46" s="154"/>
      <c r="D46" s="154"/>
      <c r="F46" s="154"/>
      <c r="G46" s="154"/>
      <c r="H46" s="154"/>
      <c r="I46" s="154"/>
      <c r="J46" s="154"/>
      <c r="K46" s="154"/>
      <c r="L46" s="154"/>
    </row>
    <row r="47" spans="1:16" ht="12.75" customHeight="1">
      <c r="A47" s="154"/>
      <c r="B47" s="154"/>
      <c r="C47" s="154"/>
      <c r="D47" s="154"/>
      <c r="F47" s="154"/>
      <c r="G47" s="154"/>
      <c r="H47" s="154"/>
      <c r="I47" s="154"/>
      <c r="J47" s="154"/>
      <c r="K47" s="154"/>
      <c r="L47" s="154"/>
    </row>
    <row r="48" spans="1:16" ht="12.75" customHeight="1">
      <c r="A48" s="154"/>
      <c r="B48" s="154"/>
      <c r="C48" s="154"/>
      <c r="D48" s="154"/>
      <c r="F48" s="154"/>
      <c r="G48" s="154"/>
      <c r="H48" s="154"/>
      <c r="I48" s="154"/>
      <c r="J48" s="154"/>
      <c r="K48" s="154"/>
      <c r="L48" s="154"/>
    </row>
    <row r="49" spans="1:12" ht="12.75" customHeight="1">
      <c r="F49" s="154"/>
      <c r="G49" s="154"/>
      <c r="H49" s="154"/>
      <c r="I49" s="154"/>
      <c r="J49" s="154"/>
      <c r="K49" s="154"/>
      <c r="L49" s="154"/>
    </row>
    <row r="50" spans="1:12" ht="15" customHeight="1">
      <c r="A50" s="155" t="s">
        <v>157</v>
      </c>
      <c r="B50" s="154"/>
      <c r="C50" s="154"/>
      <c r="D50" s="154"/>
      <c r="F50" s="154"/>
      <c r="G50" s="154"/>
      <c r="H50" s="154"/>
      <c r="I50" s="154"/>
      <c r="J50" s="154"/>
      <c r="K50" s="154"/>
      <c r="L50" s="154"/>
    </row>
    <row r="51" spans="1:12">
      <c r="A51" s="154"/>
      <c r="B51" s="154"/>
      <c r="C51" s="154"/>
      <c r="D51" s="154"/>
    </row>
    <row r="52" spans="1:12">
      <c r="A52" s="154"/>
      <c r="B52" s="154"/>
      <c r="C52" s="154"/>
      <c r="D52" s="154"/>
    </row>
    <row r="53" spans="1:12">
      <c r="A53" s="154"/>
      <c r="B53" s="154"/>
      <c r="C53" s="154"/>
      <c r="D53" s="154"/>
    </row>
    <row r="54" spans="1:12">
      <c r="A54" s="154"/>
      <c r="B54" s="154"/>
      <c r="C54" s="154"/>
      <c r="D54" s="154"/>
    </row>
  </sheetData>
  <sheetProtection algorithmName="SHA-512" hashValue="I6t1YzvmIBsFBVJA3AXk7Viv0M5z+a9AG4LkW/fZi6Q4qqOAUz5dRrxbKz1237M8XvJccCeOYMwnN+CVAp/n9Q==" saltValue="oHU8M300IPvdV9cS9zxQIg==" spinCount="100000" sheet="1" objects="1" scenarios="1"/>
  <customSheetViews>
    <customSheetView guid="{FD2D50DA-98A3-478A-85E3-5430AE7BC473}" showGridLines="0">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howGridLines="0">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2">
    <mergeCell ref="A50:D54"/>
    <mergeCell ref="N4:O4"/>
    <mergeCell ref="A23:A25"/>
    <mergeCell ref="A7:A11"/>
    <mergeCell ref="A12:A16"/>
    <mergeCell ref="A4:L4"/>
    <mergeCell ref="D17:E17"/>
    <mergeCell ref="H17:L17"/>
    <mergeCell ref="F20:L50"/>
    <mergeCell ref="N23:P34"/>
    <mergeCell ref="A34:D45"/>
    <mergeCell ref="A46:D48"/>
  </mergeCells>
  <conditionalFormatting sqref="O20:O21">
    <cfRule type="containsText" dxfId="3" priority="1" operator="containsText" text="Detailprüfung">
      <formula>NOT(ISERROR(SEARCH("Detailprüfung",O20)))</formula>
    </cfRule>
    <cfRule type="containsText" dxfId="2" priority="2" operator="containsText" text="Zusätzlichkeit erfüllt">
      <formula>NOT(ISERROR(SEARCH("Zusätzlichkeit erfüllt",O20)))</formula>
    </cfRule>
  </conditionalFormatting>
  <dataValidations count="11">
    <dataValidation type="decimal" allowBlank="1" showInputMessage="1" showErrorMessage="1" errorTitle="Ungültiger Wert" error="Bitte überprüfen Sie Ihre Eingabe! Wert muss zwischen 1'000 und 10'000 liegen." sqref="C10:C11" xr:uid="{00000000-0002-0000-0200-000000000000}">
      <formula1>1000</formula1>
      <formula2>10000</formula2>
    </dataValidation>
    <dataValidation type="decimal" allowBlank="1" showInputMessage="1" showErrorMessage="1" errorTitle="Ungültiger Wert" error="Bitte überprüfen Sie Ihre Eingabe! Wert muss zwischen 0 und 15'000 liegen." sqref="C12:C16" xr:uid="{00000000-0002-0000-0200-000001000000}">
      <formula1>0</formula1>
      <formula2>15000</formula2>
    </dataValidation>
    <dataValidation type="decimal" allowBlank="1" showInputMessage="1" showErrorMessage="1" errorTitle="Ungültiger Wert" error="Bitte überprüfen Sie Ihre Eingabe! Wert muss zwischen 0 und 5'000 liegen." sqref="D10:D16" xr:uid="{00000000-0002-0000-0200-000002000000}">
      <formula1>0</formula1>
      <formula2>5000</formula2>
    </dataValidation>
    <dataValidation type="decimal" allowBlank="1" showInputMessage="1" showErrorMessage="1" errorTitle="Ungültiger Wert" error="Bitte überprüfen Sie Ihre Eingabe!" sqref="E12:E16" xr:uid="{00000000-0002-0000-0200-000003000000}">
      <formula1>30</formula1>
      <formula2>168</formula2>
    </dataValidation>
    <dataValidation type="whole" operator="greaterThan" allowBlank="1" showInputMessage="1" showErrorMessage="1" errorTitle="Ungültiger Wert" error="Bitte überprüfen Sie Ihre Eingabe!" sqref="D23:D26" xr:uid="{00000000-0002-0000-0200-000004000000}">
      <formula1>0</formula1>
    </dataValidation>
    <dataValidation type="decimal" allowBlank="1" showInputMessage="1" showErrorMessage="1" errorTitle="Ungültiger Wert" error="Bitte überprüfen Sie Ihre Eingabe! Wert muss zwischen 50 und 20'000 liegen." sqref="G7:G9" xr:uid="{00000000-0002-0000-0200-000005000000}">
      <formula1>50</formula1>
      <formula2>20000</formula2>
    </dataValidation>
    <dataValidation type="decimal" allowBlank="1" showInputMessage="1" showErrorMessage="1" errorTitle="Ungültiger Wert" error="Bitte überprüfen Sie Ihre Eingabe!" sqref="F10:F16" xr:uid="{00000000-0002-0000-0200-000006000000}">
      <formula1>30</formula1>
      <formula2>150</formula2>
    </dataValidation>
    <dataValidation type="decimal" allowBlank="1" showInputMessage="1" showErrorMessage="1" errorTitle="Ungültiger Wert" error="Bitte überprüfen Sie Ihre Eingabe! Wert muss zwischen 0 und 50 liegen." sqref="K7:L16" xr:uid="{00000000-0002-0000-0200-000007000000}">
      <formula1>0</formula1>
      <formula2>50</formula2>
    </dataValidation>
    <dataValidation type="decimal" operator="greaterThanOrEqual" allowBlank="1" showInputMessage="1" showErrorMessage="1" errorTitle="Ungültiger Wert" error="Bitte überprüfen Sie Ihre Eingabe! Wert darf nicht kleiner als 0 sein." sqref="H7:H16" xr:uid="{00000000-0002-0000-0200-000008000000}">
      <formula1>0</formula1>
    </dataValidation>
    <dataValidation type="decimal" allowBlank="1" showInputMessage="1" showErrorMessage="1" errorTitle="Ungültiger Wert" error="Bitte überprüfen Sie Ihre Eingabe! Wert muss zwischen 0 und 2'000 liegen." sqref="I7:I16" xr:uid="{00000000-0002-0000-0200-000009000000}">
      <formula1>0</formula1>
      <formula2>2000</formula2>
    </dataValidation>
    <dataValidation type="decimal" showInputMessage="1" showErrorMessage="1" errorTitle="Ungültiger Wert" error="Bitte überprüfen Sie Ihre Eingabe! Wert muss zwischen 0 und 300 liegen." sqref="J7:J16" xr:uid="{00000000-0002-0000-0200-00000A000000}">
      <formula1>0</formula1>
      <formula2>300</formula2>
    </dataValidation>
  </dataValidation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3" tint="0.79998168889431442"/>
  </sheetPr>
  <dimension ref="A1:U28"/>
  <sheetViews>
    <sheetView showGridLines="0" topLeftCell="C12" zoomScaleNormal="100" workbookViewId="0">
      <selection activeCell="R20" sqref="R20"/>
    </sheetView>
  </sheetViews>
  <sheetFormatPr baseColWidth="10" defaultColWidth="9" defaultRowHeight="12.75" outlineLevelRow="1" outlineLevelCol="1"/>
  <cols>
    <col min="1" max="1" width="6.75" style="1" customWidth="1"/>
    <col min="2" max="2" width="17.75" style="1" customWidth="1"/>
    <col min="3" max="3" width="9" style="1" customWidth="1"/>
    <col min="4" max="4" width="6.75" style="1" customWidth="1"/>
    <col min="5" max="5" width="10.625" style="1" customWidth="1"/>
    <col min="6" max="6" width="5.625" style="1" customWidth="1"/>
    <col min="7" max="7" width="6.625" style="1" customWidth="1"/>
    <col min="8" max="8" width="11.375" style="1" customWidth="1"/>
    <col min="9" max="9" width="10.5" style="1" customWidth="1"/>
    <col min="10" max="10" width="8.875" style="1" customWidth="1"/>
    <col min="11" max="11" width="11.25" style="1" customWidth="1"/>
    <col min="12" max="12" width="8.5" style="1" customWidth="1"/>
    <col min="13" max="13" width="9.75" style="1" customWidth="1"/>
    <col min="14" max="15" width="10.5" style="1" customWidth="1"/>
    <col min="16" max="16" width="9.5" style="1" customWidth="1" outlineLevel="1"/>
    <col min="17" max="17" width="8.875" style="1" customWidth="1"/>
    <col min="18" max="18" width="15.25" style="1" customWidth="1"/>
    <col min="19" max="16384" width="9" style="1"/>
  </cols>
  <sheetData>
    <row r="1" spans="1:21" ht="13.5" thickBot="1"/>
    <row r="2" spans="1:21" ht="17.25" thickTop="1" thickBot="1">
      <c r="A2" s="81" t="s">
        <v>87</v>
      </c>
      <c r="B2" s="18"/>
      <c r="C2" s="46"/>
      <c r="D2" s="17"/>
      <c r="E2" s="17"/>
      <c r="F2" s="17"/>
      <c r="G2" s="17"/>
      <c r="H2" s="17"/>
      <c r="I2" s="17"/>
      <c r="J2" s="19"/>
      <c r="K2" s="19"/>
      <c r="L2" s="19"/>
      <c r="M2" s="19"/>
      <c r="N2" s="19"/>
      <c r="O2" s="19"/>
      <c r="P2" s="19"/>
      <c r="Q2" s="19"/>
      <c r="R2" s="19"/>
    </row>
    <row r="3" spans="1:21" ht="14.25" thickTop="1" thickBot="1">
      <c r="A3" s="19"/>
      <c r="B3" s="19"/>
      <c r="C3" s="19"/>
      <c r="D3" s="19"/>
      <c r="E3" s="19"/>
      <c r="F3" s="19"/>
      <c r="G3" s="19"/>
      <c r="H3" s="19"/>
      <c r="I3" s="19"/>
      <c r="J3" s="19"/>
      <c r="K3" s="19"/>
      <c r="L3" s="19"/>
      <c r="M3" s="19"/>
      <c r="N3" s="19"/>
      <c r="O3" s="19"/>
      <c r="P3" s="19"/>
      <c r="Q3" s="19"/>
      <c r="R3" s="19"/>
    </row>
    <row r="4" spans="1:21" ht="72.75" customHeight="1" thickTop="1" thickBot="1">
      <c r="A4" s="3" t="s">
        <v>2</v>
      </c>
      <c r="B4" s="3" t="s">
        <v>7</v>
      </c>
      <c r="C4" s="3" t="s">
        <v>104</v>
      </c>
      <c r="D4" s="3" t="s">
        <v>108</v>
      </c>
      <c r="E4" s="3" t="s">
        <v>121</v>
      </c>
      <c r="F4" s="3" t="s">
        <v>122</v>
      </c>
      <c r="G4" s="3" t="s">
        <v>123</v>
      </c>
      <c r="H4" s="3" t="s">
        <v>124</v>
      </c>
      <c r="I4" s="3" t="s">
        <v>125</v>
      </c>
      <c r="J4" s="3" t="s">
        <v>126</v>
      </c>
      <c r="K4" s="3" t="s">
        <v>127</v>
      </c>
      <c r="L4" s="3" t="s">
        <v>128</v>
      </c>
      <c r="M4" s="3" t="s">
        <v>111</v>
      </c>
      <c r="N4" s="3" t="s">
        <v>112</v>
      </c>
      <c r="O4" s="3" t="s">
        <v>129</v>
      </c>
      <c r="P4" s="3" t="s">
        <v>130</v>
      </c>
      <c r="Q4" s="3" t="s">
        <v>131</v>
      </c>
      <c r="R4" s="3" t="s">
        <v>132</v>
      </c>
      <c r="T4" s="2"/>
    </row>
    <row r="5" spans="1:21" ht="17.25" customHeight="1" thickTop="1" thickBot="1">
      <c r="A5" s="3" t="s">
        <v>9</v>
      </c>
      <c r="B5" s="3"/>
      <c r="C5" s="3" t="s">
        <v>55</v>
      </c>
      <c r="D5" s="3" t="s">
        <v>105</v>
      </c>
      <c r="E5" s="3" t="s">
        <v>60</v>
      </c>
      <c r="F5" s="3" t="s">
        <v>55</v>
      </c>
      <c r="G5" s="3" t="s">
        <v>105</v>
      </c>
      <c r="H5" s="3" t="s">
        <v>117</v>
      </c>
      <c r="I5" s="3" t="s">
        <v>118</v>
      </c>
      <c r="J5" s="3" t="s">
        <v>119</v>
      </c>
      <c r="K5" s="3" t="s">
        <v>34</v>
      </c>
      <c r="L5" s="3" t="s">
        <v>120</v>
      </c>
      <c r="M5" s="3" t="s">
        <v>120</v>
      </c>
      <c r="N5" s="3" t="s">
        <v>106</v>
      </c>
      <c r="O5" s="3" t="s">
        <v>106</v>
      </c>
      <c r="P5" s="3"/>
      <c r="Q5" s="3" t="s">
        <v>106</v>
      </c>
      <c r="R5" s="3" t="s">
        <v>106</v>
      </c>
      <c r="T5" s="2"/>
    </row>
    <row r="6" spans="1:21" ht="15" thickTop="1" thickBot="1">
      <c r="A6" s="175" t="s">
        <v>0</v>
      </c>
      <c r="B6" s="9" t="s">
        <v>4</v>
      </c>
      <c r="C6" s="8" t="s">
        <v>3</v>
      </c>
      <c r="D6" s="8" t="str">
        <f t="shared" ref="D6:E8" si="0">"-"</f>
        <v>-</v>
      </c>
      <c r="E6" s="8" t="str">
        <f t="shared" si="0"/>
        <v>-</v>
      </c>
      <c r="F6" s="8">
        <f>G6*2100/1000</f>
        <v>21</v>
      </c>
      <c r="G6" s="8">
        <v>10</v>
      </c>
      <c r="H6" s="47">
        <f>'Kriterium Nr.5'!F7</f>
        <v>113.09331150162788</v>
      </c>
      <c r="I6" s="28">
        <f>'Kriterium Nr.5'!G7</f>
        <v>0</v>
      </c>
      <c r="J6" s="29" t="e">
        <f>I6/$I$16</f>
        <v>#DIV/0!</v>
      </c>
      <c r="K6" s="27">
        <f>'Kriterium Nr.5'!H7</f>
        <v>0</v>
      </c>
      <c r="L6" s="27">
        <f>'Kriterium Nr.5'!I7</f>
        <v>0</v>
      </c>
      <c r="M6" s="27">
        <f>'Kriterium Nr.5'!J7</f>
        <v>0</v>
      </c>
      <c r="N6" s="27">
        <f>'Kriterium Nr.5'!K7</f>
        <v>0</v>
      </c>
      <c r="O6" s="126">
        <f>'Kriterium Nr.5'!L7</f>
        <v>0</v>
      </c>
      <c r="P6" s="22">
        <f>IF(O6&gt;0,O6,((PMT(0.03,20,-(K6+L6*G6))+M6*G6)*100/(F6*1000))+N6)</f>
        <v>0</v>
      </c>
      <c r="Q6" s="22" t="e">
        <f t="shared" ref="Q6:Q12" si="1">IF(J6&gt;0,P6,0)</f>
        <v>#DIV/0!</v>
      </c>
      <c r="R6" s="22">
        <f>IF(I6&gt;0,'Berechnung WGK EFH'!D25/10,0)</f>
        <v>0</v>
      </c>
    </row>
    <row r="7" spans="1:21" ht="15" thickTop="1" thickBot="1">
      <c r="A7" s="175"/>
      <c r="B7" s="9" t="s">
        <v>12</v>
      </c>
      <c r="C7" s="8" t="s">
        <v>17</v>
      </c>
      <c r="D7" s="8" t="str">
        <f t="shared" si="0"/>
        <v>-</v>
      </c>
      <c r="E7" s="8" t="str">
        <f t="shared" si="0"/>
        <v>-</v>
      </c>
      <c r="F7" s="8">
        <f t="shared" ref="F7:F8" si="2">G7*2100/1000</f>
        <v>105</v>
      </c>
      <c r="G7" s="8">
        <v>50</v>
      </c>
      <c r="H7" s="47">
        <f>'Kriterium Nr.5'!F8</f>
        <v>107.59571997029872</v>
      </c>
      <c r="I7" s="28">
        <f>'Kriterium Nr.5'!G8</f>
        <v>0</v>
      </c>
      <c r="J7" s="29" t="e">
        <f t="shared" ref="J7:J15" si="3">I7/$I$16</f>
        <v>#DIV/0!</v>
      </c>
      <c r="K7" s="27">
        <f>'Kriterium Nr.5'!H8</f>
        <v>0</v>
      </c>
      <c r="L7" s="27">
        <f>'Kriterium Nr.5'!I8</f>
        <v>0</v>
      </c>
      <c r="M7" s="27">
        <f>'Kriterium Nr.5'!J8</f>
        <v>0</v>
      </c>
      <c r="N7" s="27">
        <f>'Kriterium Nr.5'!K8</f>
        <v>0</v>
      </c>
      <c r="O7" s="126">
        <f>'Kriterium Nr.5'!L8</f>
        <v>0</v>
      </c>
      <c r="P7" s="22">
        <f t="shared" ref="P7:P12" si="4">IF(O7&gt;0,O7,((PMT(0.03,20,-(K7+L7*G7))+M7*G7)*100/(F7*1000))+N7)</f>
        <v>0</v>
      </c>
      <c r="Q7" s="22" t="e">
        <f t="shared" si="1"/>
        <v>#DIV/0!</v>
      </c>
      <c r="R7" s="22">
        <f>IF(I7&gt;0,'Berechnung WGK MFH klein'!D25/10,0)</f>
        <v>0</v>
      </c>
    </row>
    <row r="8" spans="1:21" ht="15" thickTop="1" thickBot="1">
      <c r="A8" s="175"/>
      <c r="B8" s="9" t="s">
        <v>13</v>
      </c>
      <c r="C8" s="8" t="s">
        <v>14</v>
      </c>
      <c r="D8" s="8" t="str">
        <f t="shared" si="0"/>
        <v>-</v>
      </c>
      <c r="E8" s="8" t="str">
        <f t="shared" si="0"/>
        <v>-</v>
      </c>
      <c r="F8" s="8">
        <f t="shared" si="2"/>
        <v>735</v>
      </c>
      <c r="G8" s="8">
        <v>350</v>
      </c>
      <c r="H8" s="47">
        <f>'Kriterium Nr.5'!F9</f>
        <v>106.35578698855738</v>
      </c>
      <c r="I8" s="28">
        <f>'Kriterium Nr.5'!G9</f>
        <v>0</v>
      </c>
      <c r="J8" s="29" t="e">
        <f t="shared" si="3"/>
        <v>#DIV/0!</v>
      </c>
      <c r="K8" s="27">
        <f>'Kriterium Nr.5'!H9</f>
        <v>0</v>
      </c>
      <c r="L8" s="27">
        <f>'Kriterium Nr.5'!I9</f>
        <v>0</v>
      </c>
      <c r="M8" s="27">
        <f>'Kriterium Nr.5'!J9</f>
        <v>0</v>
      </c>
      <c r="N8" s="27">
        <f>'Kriterium Nr.5'!K9</f>
        <v>0</v>
      </c>
      <c r="O8" s="126">
        <f>'Kriterium Nr.5'!L9</f>
        <v>0</v>
      </c>
      <c r="P8" s="22">
        <f t="shared" si="4"/>
        <v>0</v>
      </c>
      <c r="Q8" s="22" t="e">
        <f t="shared" si="1"/>
        <v>#DIV/0!</v>
      </c>
      <c r="R8" s="22">
        <f>IF(I8&gt;0,'Berechnung WGK MFH gross'!D25/10,0)</f>
        <v>0</v>
      </c>
    </row>
    <row r="9" spans="1:21" ht="15" thickTop="1" thickBot="1">
      <c r="A9" s="175"/>
      <c r="B9" s="9" t="s">
        <v>5</v>
      </c>
      <c r="C9" s="10">
        <f>'Kriterium Nr.5'!C10</f>
        <v>0</v>
      </c>
      <c r="D9" s="28">
        <f>'Kriterium Nr.5'!D10</f>
        <v>0</v>
      </c>
      <c r="E9" s="8" t="str">
        <f>"-"</f>
        <v>-</v>
      </c>
      <c r="F9" s="31" t="str">
        <f t="shared" ref="F9:F12" si="5">IF(C9&gt;0,C9,"")</f>
        <v/>
      </c>
      <c r="G9" s="51" t="str">
        <f>IF(C9&gt;0,'Berechnung WGK S1'!D11*1000,"")</f>
        <v/>
      </c>
      <c r="H9" s="52">
        <f>'Kriterium Nr.5'!F10</f>
        <v>106.35578698855738</v>
      </c>
      <c r="I9" s="31">
        <f>C9</f>
        <v>0</v>
      </c>
      <c r="J9" s="29" t="e">
        <f t="shared" si="3"/>
        <v>#DIV/0!</v>
      </c>
      <c r="K9" s="27">
        <f>'Kriterium Nr.5'!H10</f>
        <v>0</v>
      </c>
      <c r="L9" s="27">
        <f>'Kriterium Nr.5'!I10</f>
        <v>0</v>
      </c>
      <c r="M9" s="27">
        <f>'Kriterium Nr.5'!J10</f>
        <v>0</v>
      </c>
      <c r="N9" s="27">
        <f>'Kriterium Nr.5'!K10</f>
        <v>0</v>
      </c>
      <c r="O9" s="126">
        <f>'Kriterium Nr.5'!L10</f>
        <v>0</v>
      </c>
      <c r="P9" s="22" t="e">
        <f t="shared" si="4"/>
        <v>#VALUE!</v>
      </c>
      <c r="Q9" s="22" t="e">
        <f t="shared" si="1"/>
        <v>#DIV/0!</v>
      </c>
      <c r="R9" s="22">
        <f>IF(C9&gt;0,'Berechnung WGK S1'!D26/10,0)</f>
        <v>0</v>
      </c>
    </row>
    <row r="10" spans="1:21" ht="15" thickTop="1" thickBot="1">
      <c r="A10" s="175"/>
      <c r="B10" s="9" t="s">
        <v>6</v>
      </c>
      <c r="C10" s="10">
        <f>'Kriterium Nr.5'!C11</f>
        <v>0</v>
      </c>
      <c r="D10" s="28">
        <f>'Kriterium Nr.5'!D11</f>
        <v>0</v>
      </c>
      <c r="E10" s="8" t="str">
        <f>"-"</f>
        <v>-</v>
      </c>
      <c r="F10" s="31" t="str">
        <f t="shared" si="5"/>
        <v/>
      </c>
      <c r="G10" s="51" t="str">
        <f>IF(C10&gt;0,'Berechnung WGK S2'!D11*1000,"")</f>
        <v/>
      </c>
      <c r="H10" s="52">
        <f>'Kriterium Nr.5'!F11</f>
        <v>106.35578698855738</v>
      </c>
      <c r="I10" s="31">
        <f t="shared" ref="I10:I12" si="6">C10</f>
        <v>0</v>
      </c>
      <c r="J10" s="29" t="e">
        <f t="shared" si="3"/>
        <v>#DIV/0!</v>
      </c>
      <c r="K10" s="27">
        <f>'Kriterium Nr.5'!H11</f>
        <v>0</v>
      </c>
      <c r="L10" s="27">
        <f>'Kriterium Nr.5'!I11</f>
        <v>0</v>
      </c>
      <c r="M10" s="27">
        <f>'Kriterium Nr.5'!J11</f>
        <v>0</v>
      </c>
      <c r="N10" s="27">
        <f>'Kriterium Nr.5'!K11</f>
        <v>0</v>
      </c>
      <c r="O10" s="126">
        <f>'Kriterium Nr.5'!L11</f>
        <v>0</v>
      </c>
      <c r="P10" s="22" t="e">
        <f t="shared" si="4"/>
        <v>#VALUE!</v>
      </c>
      <c r="Q10" s="22" t="e">
        <f t="shared" si="1"/>
        <v>#DIV/0!</v>
      </c>
      <c r="R10" s="22">
        <f>IF(C10&gt;0,'Berechnung WGK S2'!D26/10,0)</f>
        <v>0</v>
      </c>
    </row>
    <row r="11" spans="1:21" ht="41.25" customHeight="1" thickTop="1" thickBot="1">
      <c r="A11" s="176" t="s">
        <v>116</v>
      </c>
      <c r="B11" s="9" t="s">
        <v>66</v>
      </c>
      <c r="C11" s="10">
        <f>'Kriterium Nr.5'!C12</f>
        <v>0</v>
      </c>
      <c r="D11" s="28">
        <f>'Kriterium Nr.5'!D12</f>
        <v>0</v>
      </c>
      <c r="E11" s="28" t="str">
        <f>IF('Kriterium Nr.5'!E12&gt;0,'Kriterium Nr.5'!E12,"")</f>
        <v/>
      </c>
      <c r="F11" s="31" t="str">
        <f t="shared" si="5"/>
        <v/>
      </c>
      <c r="G11" s="31" t="str">
        <f>IF(C11&gt;0,'Berechnung WGK Prozess (1)'!D11*1000,"")</f>
        <v/>
      </c>
      <c r="H11" s="52">
        <f>'Kriterium Nr.5'!F12</f>
        <v>145.62</v>
      </c>
      <c r="I11" s="31">
        <f t="shared" si="6"/>
        <v>0</v>
      </c>
      <c r="J11" s="29" t="e">
        <f t="shared" si="3"/>
        <v>#DIV/0!</v>
      </c>
      <c r="K11" s="27">
        <f>'Kriterium Nr.5'!H12</f>
        <v>0</v>
      </c>
      <c r="L11" s="27">
        <f>'Kriterium Nr.5'!I12</f>
        <v>0</v>
      </c>
      <c r="M11" s="27">
        <f>'Kriterium Nr.5'!J12</f>
        <v>0</v>
      </c>
      <c r="N11" s="27">
        <f>'Kriterium Nr.5'!K12</f>
        <v>0</v>
      </c>
      <c r="O11" s="126">
        <f>'Kriterium Nr.5'!L12</f>
        <v>0</v>
      </c>
      <c r="P11" s="22" t="e">
        <f t="shared" si="4"/>
        <v>#VALUE!</v>
      </c>
      <c r="Q11" s="22" t="e">
        <f t="shared" si="1"/>
        <v>#DIV/0!</v>
      </c>
      <c r="R11" s="22">
        <f>IF(C11&gt;0,'Berechnung WGK Prozess (1)'!D26/10,0)</f>
        <v>0</v>
      </c>
    </row>
    <row r="12" spans="1:21" ht="41.25" customHeight="1" thickTop="1" thickBot="1">
      <c r="A12" s="177"/>
      <c r="B12" s="9" t="s">
        <v>67</v>
      </c>
      <c r="C12" s="10">
        <f>'Kriterium Nr.5'!C13</f>
        <v>0</v>
      </c>
      <c r="D12" s="28">
        <f>'Kriterium Nr.5'!D13</f>
        <v>0</v>
      </c>
      <c r="E12" s="28" t="str">
        <f>IF('Kriterium Nr.5'!E13&gt;0,'Kriterium Nr.5'!E13,"")</f>
        <v/>
      </c>
      <c r="F12" s="31" t="str">
        <f t="shared" si="5"/>
        <v/>
      </c>
      <c r="G12" s="31" t="str">
        <f>IF(C12&gt;0,'Berechnung WGK Prozess (2)'!D11*1000,"")</f>
        <v/>
      </c>
      <c r="H12" s="52">
        <f>'Kriterium Nr.5'!F13</f>
        <v>145.62</v>
      </c>
      <c r="I12" s="31">
        <f t="shared" si="6"/>
        <v>0</v>
      </c>
      <c r="J12" s="29" t="e">
        <f t="shared" si="3"/>
        <v>#DIV/0!</v>
      </c>
      <c r="K12" s="27">
        <f>'Kriterium Nr.5'!H13</f>
        <v>0</v>
      </c>
      <c r="L12" s="27">
        <f>'Kriterium Nr.5'!I13</f>
        <v>0</v>
      </c>
      <c r="M12" s="27">
        <f>'Kriterium Nr.5'!J13</f>
        <v>0</v>
      </c>
      <c r="N12" s="27">
        <f>'Kriterium Nr.5'!K13</f>
        <v>0</v>
      </c>
      <c r="O12" s="126">
        <f>'Kriterium Nr.5'!L13</f>
        <v>0</v>
      </c>
      <c r="P12" s="22" t="e">
        <f t="shared" si="4"/>
        <v>#VALUE!</v>
      </c>
      <c r="Q12" s="22" t="e">
        <f t="shared" si="1"/>
        <v>#DIV/0!</v>
      </c>
      <c r="R12" s="22">
        <f>IF(C12&gt;0,'Berechnung WGK Prozess (2)'!D26/10,0)</f>
        <v>0</v>
      </c>
    </row>
    <row r="13" spans="1:21" ht="41.25" customHeight="1" outlineLevel="1" thickTop="1" thickBot="1">
      <c r="A13" s="176" t="s">
        <v>116</v>
      </c>
      <c r="B13" s="9" t="s">
        <v>68</v>
      </c>
      <c r="C13" s="10">
        <f>'Kriterium Nr.5'!C14</f>
        <v>0</v>
      </c>
      <c r="D13" s="28">
        <f>'Kriterium Nr.5'!D14</f>
        <v>0</v>
      </c>
      <c r="E13" s="28" t="str">
        <f>IF('Kriterium Nr.5'!E14&gt;0,'Kriterium Nr.5'!E14,"")</f>
        <v/>
      </c>
      <c r="F13" s="31" t="str">
        <f t="shared" ref="F13:F15" si="7">IF(C13&gt;0,C13,"")</f>
        <v/>
      </c>
      <c r="G13" s="31" t="str">
        <f>IF(C13&gt;0,'Berechnung WGK Prozess (3)'!D11*1000,"")</f>
        <v/>
      </c>
      <c r="H13" s="52">
        <f>'Kriterium Nr.5'!F14</f>
        <v>145.62</v>
      </c>
      <c r="I13" s="31">
        <f t="shared" ref="I13:I15" si="8">C13</f>
        <v>0</v>
      </c>
      <c r="J13" s="29" t="e">
        <f t="shared" si="3"/>
        <v>#DIV/0!</v>
      </c>
      <c r="K13" s="27">
        <f>'Kriterium Nr.5'!H14</f>
        <v>0</v>
      </c>
      <c r="L13" s="27">
        <f>'Kriterium Nr.5'!I14</f>
        <v>0</v>
      </c>
      <c r="M13" s="27">
        <f>'Kriterium Nr.5'!J14</f>
        <v>0</v>
      </c>
      <c r="N13" s="27">
        <f>'Kriterium Nr.5'!K14</f>
        <v>0</v>
      </c>
      <c r="O13" s="126">
        <f>'Kriterium Nr.5'!L14</f>
        <v>0</v>
      </c>
      <c r="P13" s="22" t="e">
        <f t="shared" ref="P13:P15" si="9">IF(O13&gt;0,O13,((PMT(0.03,20,-(K13+L13*G13))+M13*G13)*100/(F13*1000))+N13)</f>
        <v>#VALUE!</v>
      </c>
      <c r="Q13" s="22" t="e">
        <f t="shared" ref="Q13:Q15" si="10">IF(J13&gt;0,P13,0)</f>
        <v>#DIV/0!</v>
      </c>
      <c r="R13" s="22">
        <f>IF(C13&gt;0,'Berechnung WGK Prozess (3)'!D26/10,0)</f>
        <v>0</v>
      </c>
    </row>
    <row r="14" spans="1:21" ht="41.25" customHeight="1" outlineLevel="1" thickTop="1" thickBot="1">
      <c r="A14" s="178"/>
      <c r="B14" s="9" t="s">
        <v>69</v>
      </c>
      <c r="C14" s="10">
        <f>'Kriterium Nr.5'!C15</f>
        <v>0</v>
      </c>
      <c r="D14" s="28">
        <f>'Kriterium Nr.5'!D15</f>
        <v>0</v>
      </c>
      <c r="E14" s="28" t="str">
        <f>IF('Kriterium Nr.5'!E15&gt;0,'Kriterium Nr.5'!E15,"")</f>
        <v/>
      </c>
      <c r="F14" s="31" t="str">
        <f t="shared" si="7"/>
        <v/>
      </c>
      <c r="G14" s="31" t="str">
        <f>IF(C14&gt;0,'Berechnung WGK Prozess (4)'!D11*1000,"")</f>
        <v/>
      </c>
      <c r="H14" s="52">
        <f>'Kriterium Nr.5'!F15</f>
        <v>145.62</v>
      </c>
      <c r="I14" s="31">
        <f t="shared" si="8"/>
        <v>0</v>
      </c>
      <c r="J14" s="29" t="e">
        <f>I14/$I$16</f>
        <v>#DIV/0!</v>
      </c>
      <c r="K14" s="27">
        <f>'Kriterium Nr.5'!H15</f>
        <v>0</v>
      </c>
      <c r="L14" s="27">
        <f>'Kriterium Nr.5'!I15</f>
        <v>0</v>
      </c>
      <c r="M14" s="27">
        <f>'Kriterium Nr.5'!J15</f>
        <v>0</v>
      </c>
      <c r="N14" s="27">
        <f>'Kriterium Nr.5'!K15</f>
        <v>0</v>
      </c>
      <c r="O14" s="126">
        <f>'Kriterium Nr.5'!L15</f>
        <v>0</v>
      </c>
      <c r="P14" s="22" t="e">
        <f t="shared" si="9"/>
        <v>#VALUE!</v>
      </c>
      <c r="Q14" s="22" t="e">
        <f t="shared" si="10"/>
        <v>#DIV/0!</v>
      </c>
      <c r="R14" s="22">
        <f>IF(C14&gt;0,'Berechnung WGK Prozess (4)'!D26/10,0)</f>
        <v>0</v>
      </c>
    </row>
    <row r="15" spans="1:21" ht="41.25" customHeight="1" outlineLevel="1" thickTop="1" thickBot="1">
      <c r="A15" s="179"/>
      <c r="B15" s="9" t="s">
        <v>70</v>
      </c>
      <c r="C15" s="10">
        <f>'Kriterium Nr.5'!C16</f>
        <v>0</v>
      </c>
      <c r="D15" s="28">
        <f>'Kriterium Nr.5'!D16</f>
        <v>0</v>
      </c>
      <c r="E15" s="28" t="str">
        <f>IF('Kriterium Nr.5'!E16&gt;0,'Kriterium Nr.5'!E16,"")</f>
        <v/>
      </c>
      <c r="F15" s="31" t="str">
        <f t="shared" si="7"/>
        <v/>
      </c>
      <c r="G15" s="31" t="str">
        <f>IF(C15&gt;0,'Berechnung WGK Prozess (5)'!D11*1000,"")</f>
        <v/>
      </c>
      <c r="H15" s="52">
        <f>'Kriterium Nr.5'!F16</f>
        <v>145.62</v>
      </c>
      <c r="I15" s="31">
        <f t="shared" si="8"/>
        <v>0</v>
      </c>
      <c r="J15" s="29" t="e">
        <f t="shared" si="3"/>
        <v>#DIV/0!</v>
      </c>
      <c r="K15" s="27">
        <f>'Kriterium Nr.5'!H16</f>
        <v>0</v>
      </c>
      <c r="L15" s="27">
        <f>'Kriterium Nr.5'!I16</f>
        <v>0</v>
      </c>
      <c r="M15" s="27">
        <f>'Kriterium Nr.5'!J16</f>
        <v>0</v>
      </c>
      <c r="N15" s="27">
        <f>'Kriterium Nr.5'!K16</f>
        <v>0</v>
      </c>
      <c r="O15" s="126">
        <f>'Kriterium Nr.5'!L16</f>
        <v>0</v>
      </c>
      <c r="P15" s="22" t="e">
        <f t="shared" si="9"/>
        <v>#VALUE!</v>
      </c>
      <c r="Q15" s="22" t="e">
        <f t="shared" si="10"/>
        <v>#DIV/0!</v>
      </c>
      <c r="R15" s="22">
        <f>IF(C15&gt;0,'Berechnung WGK Prozess (5)'!D26/10,0)</f>
        <v>0</v>
      </c>
    </row>
    <row r="16" spans="1:21" ht="15" thickTop="1" thickBot="1">
      <c r="A16" s="4"/>
      <c r="B16" s="11" t="s">
        <v>15</v>
      </c>
      <c r="C16" s="12"/>
      <c r="D16" s="12"/>
      <c r="E16" s="12"/>
      <c r="F16" s="12"/>
      <c r="G16" s="12"/>
      <c r="H16" s="12"/>
      <c r="I16" s="32">
        <f>SUM(I6:I15)</f>
        <v>0</v>
      </c>
      <c r="J16" s="30" t="e">
        <f>SUM(J6:J15)</f>
        <v>#DIV/0!</v>
      </c>
      <c r="K16" s="13"/>
      <c r="L16" s="13"/>
      <c r="M16" s="13"/>
      <c r="N16" s="13"/>
      <c r="O16" s="13"/>
      <c r="P16" s="14"/>
      <c r="Q16" s="14" t="e">
        <f>J6*Q6+J7*Q7+J8*Q8+J9*Q9+J10*Q10+J11*Q11+J12*Q12+J13*Q13+J14*Q14+J15*Q15</f>
        <v>#DIV/0!</v>
      </c>
      <c r="R16" s="14" t="e">
        <f>J6*R6+J7*R7+J8*R8+J9*R9+J10*R10+J11*R11+J12*R12+J13*R13+J14*R14+J15*R15</f>
        <v>#DIV/0!</v>
      </c>
      <c r="U16" s="2"/>
    </row>
    <row r="17" spans="1:21" ht="15" thickTop="1" thickBot="1">
      <c r="A17" s="4"/>
      <c r="B17" s="11" t="s">
        <v>16</v>
      </c>
      <c r="C17" s="12"/>
      <c r="D17" s="12"/>
      <c r="E17" s="12"/>
      <c r="F17" s="12"/>
      <c r="G17" s="12"/>
      <c r="H17" s="12"/>
      <c r="I17" s="32"/>
      <c r="J17" s="30"/>
      <c r="K17" s="33"/>
      <c r="L17" s="33"/>
      <c r="M17" s="33"/>
      <c r="N17" s="33"/>
      <c r="O17" s="33"/>
      <c r="P17" s="34"/>
      <c r="Q17" s="34" t="e">
        <f>IF('Kriterium Nr.5'!D26&lt;(0.2*0.7*'Berechnungsblatt (nur Ansicht)'!I16*100),'Berechnungsblatt (nur Ansicht)'!Q16+('Kriterium Nr.5'!D26*100/('Berechnungsblatt (nur Ansicht)'!I16*1000)),Q16+1.4)</f>
        <v>#DIV/0!</v>
      </c>
      <c r="R17" s="34"/>
      <c r="U17" s="2"/>
    </row>
    <row r="18" spans="1:21" ht="15" thickTop="1" thickBot="1">
      <c r="A18" s="5"/>
      <c r="B18" s="5"/>
      <c r="C18" s="5"/>
      <c r="D18" s="5"/>
      <c r="E18" s="24"/>
      <c r="F18" s="5"/>
      <c r="G18" s="5"/>
      <c r="H18" s="5"/>
      <c r="I18" s="5"/>
      <c r="J18" s="5"/>
      <c r="K18" s="24"/>
      <c r="L18" s="24"/>
      <c r="M18" s="24"/>
      <c r="N18" s="24"/>
      <c r="O18" s="24"/>
      <c r="P18" s="24"/>
      <c r="Q18" s="24"/>
      <c r="R18" s="24"/>
    </row>
    <row r="19" spans="1:21" ht="15" thickTop="1" thickBot="1">
      <c r="A19" s="5"/>
      <c r="B19" s="20"/>
      <c r="C19" s="20"/>
      <c r="D19" s="25"/>
      <c r="E19" s="54"/>
      <c r="G19" s="5"/>
      <c r="H19" s="25"/>
      <c r="I19" s="25"/>
      <c r="J19" s="23"/>
      <c r="K19" s="25"/>
      <c r="L19" s="25"/>
      <c r="M19" s="25"/>
      <c r="N19" s="56"/>
      <c r="O19" s="67"/>
      <c r="P19" s="63"/>
    </row>
    <row r="20" spans="1:21" ht="15" thickTop="1" thickBot="1">
      <c r="B20" s="127"/>
      <c r="C20" s="25"/>
      <c r="D20" s="25"/>
      <c r="E20" s="53"/>
      <c r="F20" s="55"/>
      <c r="G20" s="25"/>
      <c r="H20" s="25"/>
      <c r="I20" s="25"/>
      <c r="J20" s="23"/>
      <c r="K20" s="25"/>
      <c r="L20" s="25"/>
      <c r="M20" s="25"/>
      <c r="N20" s="57"/>
      <c r="O20" s="68"/>
      <c r="P20" s="64"/>
      <c r="Q20" s="113" t="s">
        <v>11</v>
      </c>
      <c r="R20" s="114" t="e">
        <f>IF(Q17/R16&gt;1.05,"Zusätzlichkeit erfüllt","Detailprüfung")</f>
        <v>#DIV/0!</v>
      </c>
    </row>
    <row r="21" spans="1:21" ht="14.25" thickTop="1">
      <c r="A21" s="61"/>
      <c r="B21" s="128"/>
      <c r="C21" s="62"/>
      <c r="D21" s="62"/>
      <c r="E21" s="58"/>
      <c r="F21" s="62"/>
      <c r="G21" s="58"/>
      <c r="H21" s="59"/>
      <c r="J21" s="58"/>
      <c r="K21" s="58"/>
      <c r="L21" s="59"/>
      <c r="N21" s="58"/>
      <c r="O21" s="58"/>
      <c r="P21" s="59"/>
      <c r="Q21" s="65"/>
      <c r="S21" s="60"/>
    </row>
    <row r="23" spans="1:21">
      <c r="B23" s="26"/>
    </row>
    <row r="24" spans="1:21" ht="13.5">
      <c r="B24" s="50"/>
      <c r="C24" s="66"/>
    </row>
    <row r="25" spans="1:21" ht="13.5">
      <c r="C25" s="66"/>
      <c r="N25" s="49"/>
      <c r="O25" s="49"/>
    </row>
    <row r="26" spans="1:21" ht="13.5">
      <c r="C26" s="66"/>
      <c r="F26" s="26"/>
    </row>
    <row r="27" spans="1:21" ht="13.5">
      <c r="B27" s="26"/>
      <c r="C27" s="66"/>
    </row>
    <row r="28" spans="1:21" ht="13.5">
      <c r="C28" s="66"/>
    </row>
  </sheetData>
  <customSheetViews>
    <customSheetView guid="{FD2D50DA-98A3-478A-85E3-5430AE7BC473}" showGridLines="0" state="hidden" topLeftCell="C12">
      <selection activeCell="R20" sqref="R20"/>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howGridLines="0" state="hidden" topLeftCell="C12">
      <selection activeCell="R20" sqref="R20"/>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3">
    <mergeCell ref="A6:A10"/>
    <mergeCell ref="A11:A12"/>
    <mergeCell ref="A13:A15"/>
  </mergeCells>
  <conditionalFormatting sqref="R20">
    <cfRule type="containsText" dxfId="1" priority="1" operator="containsText" text="Detailprüfung">
      <formula>NOT(ISERROR(SEARCH("Detailprüfung",R20)))</formula>
    </cfRule>
    <cfRule type="containsText" dxfId="0" priority="2" operator="containsText" text="Zusätzlichkeit erfüllt">
      <formula>NOT(ISERROR(SEARCH("Zusätzlichkeit erfüllt",R20)))</formula>
    </cfRule>
  </conditionalFormatting>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zoomScaleNormal="100" workbookViewId="0">
      <selection activeCell="D15" sqref="D15"/>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Ansicht)'!F6</f>
        <v>21</v>
      </c>
      <c r="E4" s="6"/>
    </row>
    <row r="5" spans="1:5" ht="15" customHeight="1" thickTop="1" thickBot="1">
      <c r="A5" s="42" t="s">
        <v>54</v>
      </c>
      <c r="B5" s="15" t="s">
        <v>53</v>
      </c>
      <c r="C5" s="15" t="s">
        <v>18</v>
      </c>
      <c r="D5" s="41">
        <f>'Berechnungsblatt (nur Ansicht)'!H6</f>
        <v>113.09331150162788</v>
      </c>
      <c r="E5" s="6" t="s">
        <v>52</v>
      </c>
    </row>
    <row r="6" spans="1:5" ht="15" customHeight="1" thickTop="1" thickBot="1">
      <c r="A6" s="6" t="s">
        <v>51</v>
      </c>
      <c r="B6" s="15" t="s">
        <v>50</v>
      </c>
      <c r="C6" s="15"/>
      <c r="D6" s="44">
        <v>1</v>
      </c>
      <c r="E6" s="6" t="s">
        <v>49</v>
      </c>
    </row>
    <row r="7" spans="1:5" ht="15" customHeight="1" thickTop="1" thickBot="1">
      <c r="A7" s="180" t="s">
        <v>48</v>
      </c>
      <c r="B7" s="15" t="s">
        <v>47</v>
      </c>
      <c r="C7" s="15" t="s">
        <v>46</v>
      </c>
      <c r="D7" s="45">
        <v>1.5</v>
      </c>
      <c r="E7" s="6"/>
    </row>
    <row r="8" spans="1:5" ht="15" customHeight="1" thickTop="1" thickBot="1">
      <c r="A8" s="181"/>
      <c r="B8" s="15" t="s">
        <v>45</v>
      </c>
      <c r="C8" s="15" t="s">
        <v>44</v>
      </c>
      <c r="D8" s="37">
        <v>5</v>
      </c>
      <c r="E8" s="6"/>
    </row>
    <row r="9" spans="1:5" ht="15" customHeight="1" thickTop="1" thickBot="1">
      <c r="A9" s="182"/>
      <c r="B9" s="15" t="s">
        <v>43</v>
      </c>
      <c r="C9" s="15" t="s">
        <v>42</v>
      </c>
      <c r="D9" s="37">
        <v>48</v>
      </c>
      <c r="E9" s="6"/>
    </row>
    <row r="10" spans="1:5" ht="15" customHeight="1" thickTop="1" thickBot="1">
      <c r="A10" s="6" t="s">
        <v>41</v>
      </c>
      <c r="B10" s="15"/>
      <c r="C10" s="15" t="s">
        <v>40</v>
      </c>
      <c r="D10" s="39">
        <f>(D4*D6/2100+D4*(1-D6)/(8*D7*D8*D9))</f>
        <v>0.01</v>
      </c>
      <c r="E10" s="6"/>
    </row>
    <row r="11" spans="1:5" ht="14.25" thickTop="1" thickBot="1"/>
    <row r="12" spans="1:5" ht="15" thickTop="1" thickBot="1">
      <c r="A12" s="7" t="s">
        <v>39</v>
      </c>
      <c r="B12" s="7" t="s">
        <v>32</v>
      </c>
      <c r="C12" s="7" t="s">
        <v>9</v>
      </c>
      <c r="D12" s="38"/>
      <c r="E12" s="7" t="s">
        <v>31</v>
      </c>
    </row>
    <row r="13" spans="1:5" ht="15" customHeight="1" thickTop="1" thickBot="1">
      <c r="A13" s="6" t="s">
        <v>38</v>
      </c>
      <c r="B13" s="15"/>
      <c r="C13" s="15" t="s">
        <v>34</v>
      </c>
      <c r="D13" s="37">
        <f xml:space="preserve"> (-16521*D10^2 + 136697*D10 + 6402.2)*1.1</f>
        <v>8544.269690000001</v>
      </c>
      <c r="E13" s="6"/>
    </row>
    <row r="14" spans="1:5" ht="15" customHeight="1" thickTop="1" thickBot="1">
      <c r="A14" s="6" t="s">
        <v>37</v>
      </c>
      <c r="B14" s="15"/>
      <c r="C14" s="15" t="s">
        <v>34</v>
      </c>
      <c r="D14" s="37">
        <f xml:space="preserve"> 1175.8*LN(D10) + 8099.7</f>
        <v>2684.9408953152024</v>
      </c>
      <c r="E14" s="6"/>
    </row>
    <row r="15" spans="1:5" ht="15" customHeight="1" thickTop="1" thickBot="1">
      <c r="A15" s="6" t="s">
        <v>36</v>
      </c>
      <c r="B15" s="15"/>
      <c r="C15" s="15" t="s">
        <v>34</v>
      </c>
      <c r="D15" s="37">
        <f xml:space="preserve"> -4709*D10^4 + 20307*D10^3 - 30224*D10^2 + 32567*D10 + 724.37</f>
        <v>1047.03785991</v>
      </c>
      <c r="E15" s="6"/>
    </row>
    <row r="16" spans="1:5" ht="15" customHeight="1" thickTop="1" thickBot="1">
      <c r="A16" s="6" t="s">
        <v>35</v>
      </c>
      <c r="B16" s="15" t="s">
        <v>19</v>
      </c>
      <c r="C16" s="15" t="s">
        <v>34</v>
      </c>
      <c r="D16" s="37">
        <f>SUM(D13:D15)</f>
        <v>12276.248445225203</v>
      </c>
      <c r="E16" s="6"/>
    </row>
    <row r="17" spans="1:5" ht="14.25" thickTop="1" thickBot="1"/>
    <row r="18" spans="1:5" ht="15" thickTop="1" thickBot="1">
      <c r="A18" s="7" t="s">
        <v>33</v>
      </c>
      <c r="B18" s="7" t="s">
        <v>32</v>
      </c>
      <c r="C18" s="7" t="s">
        <v>9</v>
      </c>
      <c r="D18" s="38"/>
      <c r="E18" s="7" t="s">
        <v>31</v>
      </c>
    </row>
    <row r="19" spans="1:5" ht="15" customHeight="1" thickTop="1" thickBot="1">
      <c r="A19" s="6" t="s">
        <v>30</v>
      </c>
      <c r="B19" s="15" t="s">
        <v>29</v>
      </c>
      <c r="C19" s="15" t="s">
        <v>1</v>
      </c>
      <c r="D19" s="37">
        <f>PMT(0.03,15,-D16)</f>
        <v>1028.3393531619952</v>
      </c>
      <c r="E19" s="6"/>
    </row>
    <row r="20" spans="1:5" ht="15" customHeight="1" thickTop="1" thickBot="1">
      <c r="A20" s="6" t="s">
        <v>28</v>
      </c>
      <c r="B20" s="15"/>
      <c r="C20" s="15" t="s">
        <v>1</v>
      </c>
      <c r="D20" s="37">
        <f>1177.2*D10^0.3152</f>
        <v>275.7085621911292</v>
      </c>
      <c r="E20" s="6"/>
    </row>
    <row r="21" spans="1:5" ht="15" customHeight="1" thickTop="1" thickBot="1">
      <c r="A21" s="6" t="s">
        <v>27</v>
      </c>
      <c r="B21" s="15" t="s">
        <v>26</v>
      </c>
      <c r="C21" s="15" t="s">
        <v>1</v>
      </c>
      <c r="D21" s="37">
        <f xml:space="preserve"> 2619.6*D10^0.3287</f>
        <v>576.54735190760016</v>
      </c>
      <c r="E21" s="6"/>
    </row>
    <row r="22" spans="1:5" ht="15" customHeight="1" thickTop="1" thickBot="1">
      <c r="A22" s="6" t="s">
        <v>25</v>
      </c>
      <c r="B22" s="15" t="s">
        <v>24</v>
      </c>
      <c r="C22" s="15" t="s">
        <v>1</v>
      </c>
      <c r="D22" s="37">
        <f>D4/0.88*D5</f>
        <v>2698.8176608343015</v>
      </c>
      <c r="E22" s="6"/>
    </row>
    <row r="23" spans="1:5" ht="15" customHeight="1" thickTop="1" thickBot="1">
      <c r="A23" s="6" t="s">
        <v>23</v>
      </c>
      <c r="B23" s="15" t="s">
        <v>22</v>
      </c>
      <c r="C23" s="15" t="s">
        <v>1</v>
      </c>
      <c r="D23" s="37">
        <f>D4*0.02*150</f>
        <v>63</v>
      </c>
      <c r="E23" s="6"/>
    </row>
    <row r="24" spans="1:5" ht="15" customHeight="1" thickTop="1" thickBot="1">
      <c r="A24" s="6" t="s">
        <v>21</v>
      </c>
      <c r="B24" s="15"/>
      <c r="C24" s="15" t="s">
        <v>1</v>
      </c>
      <c r="D24" s="37">
        <f>SUM(D19:D23)</f>
        <v>4642.4129280950256</v>
      </c>
      <c r="E24" s="6"/>
    </row>
    <row r="25" spans="1:5" ht="15" customHeight="1" thickTop="1" thickBot="1">
      <c r="A25" s="6" t="s">
        <v>20</v>
      </c>
      <c r="B25" s="15" t="s">
        <v>19</v>
      </c>
      <c r="C25" s="15" t="s">
        <v>18</v>
      </c>
      <c r="D25" s="36">
        <f>D24/D4</f>
        <v>221.06728229023932</v>
      </c>
      <c r="E25" s="6"/>
    </row>
    <row r="26" spans="1:5" ht="13.5" thickTop="1"/>
  </sheetData>
  <customSheetViews>
    <customSheetView guid="{FD2D50DA-98A3-478A-85E3-5430AE7BC473}" state="hidden">
      <selection activeCell="D15" sqref="D15"/>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5" sqref="D15"/>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9"/>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workbookViewId="0">
      <selection activeCell="D15" sqref="D15"/>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Ansicht)'!F7</f>
        <v>105</v>
      </c>
      <c r="E4" s="6"/>
    </row>
    <row r="5" spans="1:5" ht="15" customHeight="1" thickTop="1" thickBot="1">
      <c r="A5" s="42" t="s">
        <v>54</v>
      </c>
      <c r="B5" s="15" t="s">
        <v>53</v>
      </c>
      <c r="C5" s="15" t="s">
        <v>18</v>
      </c>
      <c r="D5" s="41">
        <f>'Berechnungsblatt (nur Ansicht)'!H7</f>
        <v>107.59571997029872</v>
      </c>
      <c r="E5" s="6" t="s">
        <v>52</v>
      </c>
    </row>
    <row r="6" spans="1:5" ht="15" customHeight="1" thickTop="1" thickBot="1">
      <c r="A6" s="6" t="s">
        <v>51</v>
      </c>
      <c r="B6" s="15" t="s">
        <v>50</v>
      </c>
      <c r="C6" s="15"/>
      <c r="D6" s="44">
        <v>1</v>
      </c>
      <c r="E6" s="6" t="s">
        <v>49</v>
      </c>
    </row>
    <row r="7" spans="1:5" ht="15" customHeight="1" thickTop="1" thickBot="1">
      <c r="A7" s="180" t="s">
        <v>48</v>
      </c>
      <c r="B7" s="15" t="s">
        <v>47</v>
      </c>
      <c r="C7" s="15" t="s">
        <v>46</v>
      </c>
      <c r="D7" s="45">
        <v>1.5</v>
      </c>
      <c r="E7" s="6"/>
    </row>
    <row r="8" spans="1:5" ht="15" customHeight="1" thickTop="1" thickBot="1">
      <c r="A8" s="181"/>
      <c r="B8" s="15" t="s">
        <v>45</v>
      </c>
      <c r="C8" s="15" t="s">
        <v>44</v>
      </c>
      <c r="D8" s="37">
        <v>5</v>
      </c>
      <c r="E8" s="6"/>
    </row>
    <row r="9" spans="1:5" ht="15" customHeight="1" thickTop="1" thickBot="1">
      <c r="A9" s="182"/>
      <c r="B9" s="15" t="s">
        <v>43</v>
      </c>
      <c r="C9" s="15" t="s">
        <v>42</v>
      </c>
      <c r="D9" s="37">
        <v>48</v>
      </c>
      <c r="E9" s="6"/>
    </row>
    <row r="10" spans="1:5" ht="15" customHeight="1" thickTop="1" thickBot="1">
      <c r="A10" s="6" t="s">
        <v>41</v>
      </c>
      <c r="B10" s="15"/>
      <c r="C10" s="15" t="s">
        <v>40</v>
      </c>
      <c r="D10" s="39">
        <f>(D4*D6/2100+D4*(1-D6)/(8*D7*D8*D9))</f>
        <v>0.05</v>
      </c>
      <c r="E10" s="6"/>
    </row>
    <row r="11" spans="1:5" ht="14.25" thickTop="1" thickBot="1"/>
    <row r="12" spans="1:5" ht="15" thickTop="1" thickBot="1">
      <c r="A12" s="7" t="s">
        <v>39</v>
      </c>
      <c r="B12" s="7" t="s">
        <v>32</v>
      </c>
      <c r="C12" s="7" t="s">
        <v>9</v>
      </c>
      <c r="D12" s="38"/>
      <c r="E12" s="7" t="s">
        <v>31</v>
      </c>
    </row>
    <row r="13" spans="1:5" ht="15" customHeight="1" thickTop="1" thickBot="1">
      <c r="A13" s="6" t="s">
        <v>38</v>
      </c>
      <c r="B13" s="15"/>
      <c r="C13" s="15" t="s">
        <v>34</v>
      </c>
      <c r="D13" s="37">
        <f xml:space="preserve"> (-16521*D10^2 + 136697*D10 + 6402.2)*1.1</f>
        <v>14515.322250000003</v>
      </c>
      <c r="E13" s="6"/>
    </row>
    <row r="14" spans="1:5" ht="15" customHeight="1" thickTop="1" thickBot="1">
      <c r="A14" s="6" t="s">
        <v>37</v>
      </c>
      <c r="B14" s="15"/>
      <c r="C14" s="15" t="s">
        <v>34</v>
      </c>
      <c r="D14" s="37">
        <f xml:space="preserve"> 1175.8*LN(D10) + 8099.7</f>
        <v>4577.3179927552173</v>
      </c>
      <c r="E14" s="6"/>
    </row>
    <row r="15" spans="1:5" ht="15" customHeight="1" thickTop="1" thickBot="1">
      <c r="A15" s="6" t="s">
        <v>36</v>
      </c>
      <c r="B15" s="15"/>
      <c r="C15" s="15" t="s">
        <v>34</v>
      </c>
      <c r="D15" s="37">
        <f xml:space="preserve"> -4709*D10^4 + 20307*D10^3 - 30224*D10^2 + 32567*D10 + 724.37</f>
        <v>2279.6689437499999</v>
      </c>
      <c r="E15" s="6"/>
    </row>
    <row r="16" spans="1:5" ht="15" customHeight="1" thickTop="1" thickBot="1">
      <c r="A16" s="6" t="s">
        <v>35</v>
      </c>
      <c r="B16" s="15" t="s">
        <v>19</v>
      </c>
      <c r="C16" s="15" t="s">
        <v>34</v>
      </c>
      <c r="D16" s="37">
        <f>SUM(D13:D15)</f>
        <v>21372.309186505219</v>
      </c>
      <c r="E16" s="6"/>
    </row>
    <row r="17" spans="1:5" ht="14.25" thickTop="1" thickBot="1"/>
    <row r="18" spans="1:5" ht="15" thickTop="1" thickBot="1">
      <c r="A18" s="7" t="s">
        <v>33</v>
      </c>
      <c r="B18" s="7" t="s">
        <v>32</v>
      </c>
      <c r="C18" s="7" t="s">
        <v>9</v>
      </c>
      <c r="D18" s="38"/>
      <c r="E18" s="7" t="s">
        <v>31</v>
      </c>
    </row>
    <row r="19" spans="1:5" ht="15" customHeight="1" thickTop="1" thickBot="1">
      <c r="A19" s="6" t="s">
        <v>30</v>
      </c>
      <c r="B19" s="15" t="s">
        <v>29</v>
      </c>
      <c r="C19" s="15" t="s">
        <v>1</v>
      </c>
      <c r="D19" s="37">
        <f>PMT(0.03,15,-D16)</f>
        <v>1790.2852571362871</v>
      </c>
      <c r="E19" s="6"/>
    </row>
    <row r="20" spans="1:5" ht="15" customHeight="1" thickTop="1" thickBot="1">
      <c r="A20" s="6" t="s">
        <v>28</v>
      </c>
      <c r="B20" s="15"/>
      <c r="C20" s="15" t="s">
        <v>1</v>
      </c>
      <c r="D20" s="37">
        <f>1177.2*D10^0.3152</f>
        <v>457.89468109748384</v>
      </c>
      <c r="E20" s="6"/>
    </row>
    <row r="21" spans="1:5" ht="15" customHeight="1" thickTop="1" thickBot="1">
      <c r="A21" s="6" t="s">
        <v>27</v>
      </c>
      <c r="B21" s="15" t="s">
        <v>26</v>
      </c>
      <c r="C21" s="15" t="s">
        <v>1</v>
      </c>
      <c r="D21" s="37">
        <f xml:space="preserve"> 2619.6*D10^0.3287</f>
        <v>978.557662933443</v>
      </c>
      <c r="E21" s="6"/>
    </row>
    <row r="22" spans="1:5" ht="15" customHeight="1" thickTop="1" thickBot="1">
      <c r="A22" s="6" t="s">
        <v>25</v>
      </c>
      <c r="B22" s="15" t="s">
        <v>24</v>
      </c>
      <c r="C22" s="15" t="s">
        <v>1</v>
      </c>
      <c r="D22" s="37">
        <f>D4/0.88*D5</f>
        <v>12838.125678274278</v>
      </c>
      <c r="E22" s="6"/>
    </row>
    <row r="23" spans="1:5" ht="15" customHeight="1" thickTop="1" thickBot="1">
      <c r="A23" s="6" t="s">
        <v>23</v>
      </c>
      <c r="B23" s="15" t="s">
        <v>22</v>
      </c>
      <c r="C23" s="15" t="s">
        <v>1</v>
      </c>
      <c r="D23" s="37">
        <f>D4*0.02*150</f>
        <v>315</v>
      </c>
      <c r="E23" s="6"/>
    </row>
    <row r="24" spans="1:5" ht="15" customHeight="1" thickTop="1" thickBot="1">
      <c r="A24" s="6" t="s">
        <v>21</v>
      </c>
      <c r="B24" s="15"/>
      <c r="C24" s="15" t="s">
        <v>1</v>
      </c>
      <c r="D24" s="37">
        <f>SUM(D19:D23)</f>
        <v>16379.863279441492</v>
      </c>
      <c r="E24" s="6"/>
    </row>
    <row r="25" spans="1:5" ht="15" customHeight="1" thickTop="1" thickBot="1">
      <c r="A25" s="6" t="s">
        <v>20</v>
      </c>
      <c r="B25" s="15" t="s">
        <v>19</v>
      </c>
      <c r="C25" s="15" t="s">
        <v>18</v>
      </c>
      <c r="D25" s="36">
        <f>D24/D4</f>
        <v>155.99869789944279</v>
      </c>
      <c r="E25" s="6"/>
    </row>
    <row r="26" spans="1:5" ht="13.5" thickTop="1"/>
  </sheetData>
  <customSheetViews>
    <customSheetView guid="{FD2D50DA-98A3-478A-85E3-5430AE7BC473}" state="hidden">
      <selection activeCell="D15" sqref="D15"/>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5" sqref="D15"/>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9"/>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zoomScaleNormal="100" workbookViewId="0">
      <selection activeCell="E51" sqref="E51"/>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f>'Berechnungsblatt (nur Ansicht)'!F8</f>
        <v>735</v>
      </c>
      <c r="E4" s="6"/>
    </row>
    <row r="5" spans="1:5" ht="15" customHeight="1" thickTop="1" thickBot="1">
      <c r="A5" s="42" t="s">
        <v>54</v>
      </c>
      <c r="B5" s="15" t="s">
        <v>53</v>
      </c>
      <c r="C5" s="15" t="s">
        <v>18</v>
      </c>
      <c r="D5" s="41">
        <f>'Berechnungsblatt (nur Ansicht)'!H8</f>
        <v>106.35578698855738</v>
      </c>
      <c r="E5" s="6" t="s">
        <v>52</v>
      </c>
    </row>
    <row r="6" spans="1:5" ht="15" customHeight="1" thickTop="1" thickBot="1">
      <c r="A6" s="6" t="s">
        <v>51</v>
      </c>
      <c r="B6" s="15" t="s">
        <v>50</v>
      </c>
      <c r="C6" s="15"/>
      <c r="D6" s="44">
        <v>1</v>
      </c>
      <c r="E6" s="6" t="s">
        <v>49</v>
      </c>
    </row>
    <row r="7" spans="1:5" ht="15" customHeight="1" thickTop="1" thickBot="1">
      <c r="A7" s="180" t="s">
        <v>48</v>
      </c>
      <c r="B7" s="15" t="s">
        <v>47</v>
      </c>
      <c r="C7" s="15" t="s">
        <v>46</v>
      </c>
      <c r="D7" s="45">
        <v>1.5</v>
      </c>
      <c r="E7" s="6"/>
    </row>
    <row r="8" spans="1:5" ht="15" customHeight="1" thickTop="1" thickBot="1">
      <c r="A8" s="181"/>
      <c r="B8" s="15" t="s">
        <v>45</v>
      </c>
      <c r="C8" s="15" t="s">
        <v>44</v>
      </c>
      <c r="D8" s="37">
        <v>5</v>
      </c>
      <c r="E8" s="6"/>
    </row>
    <row r="9" spans="1:5" ht="15" customHeight="1" thickTop="1" thickBot="1">
      <c r="A9" s="182"/>
      <c r="B9" s="15" t="s">
        <v>43</v>
      </c>
      <c r="C9" s="15" t="s">
        <v>42</v>
      </c>
      <c r="D9" s="37">
        <v>48</v>
      </c>
      <c r="E9" s="6"/>
    </row>
    <row r="10" spans="1:5" ht="15" customHeight="1" thickTop="1" thickBot="1">
      <c r="A10" s="6" t="s">
        <v>41</v>
      </c>
      <c r="B10" s="15"/>
      <c r="C10" s="15" t="s">
        <v>40</v>
      </c>
      <c r="D10" s="39">
        <f>(D4*D6/2100+D4*(1-D6)/(8*D7*D8*D9))</f>
        <v>0.35</v>
      </c>
      <c r="E10" s="6"/>
    </row>
    <row r="11" spans="1:5" ht="14.25" thickTop="1" thickBot="1"/>
    <row r="12" spans="1:5" ht="15" thickTop="1" thickBot="1">
      <c r="A12" s="7" t="s">
        <v>39</v>
      </c>
      <c r="B12" s="7" t="s">
        <v>32</v>
      </c>
      <c r="C12" s="7" t="s">
        <v>9</v>
      </c>
      <c r="D12" s="38"/>
      <c r="E12" s="7" t="s">
        <v>31</v>
      </c>
    </row>
    <row r="13" spans="1:5" ht="15" customHeight="1" thickTop="1" thickBot="1">
      <c r="A13" s="6" t="s">
        <v>38</v>
      </c>
      <c r="B13" s="15"/>
      <c r="C13" s="15" t="s">
        <v>34</v>
      </c>
      <c r="D13" s="37">
        <f xml:space="preserve"> (-16521*D10^2 + 136697*D10 + 6402.2)*1.1</f>
        <v>57444.560249999995</v>
      </c>
      <c r="E13" s="6"/>
    </row>
    <row r="14" spans="1:5" ht="15" customHeight="1" thickTop="1" thickBot="1">
      <c r="A14" s="6" t="s">
        <v>37</v>
      </c>
      <c r="B14" s="15"/>
      <c r="C14" s="15" t="s">
        <v>34</v>
      </c>
      <c r="D14" s="37">
        <f xml:space="preserve"> 1175.8*LN(D10) + 8099.7</f>
        <v>6865.3191460144544</v>
      </c>
      <c r="E14" s="6"/>
    </row>
    <row r="15" spans="1:5" ht="15" customHeight="1" thickTop="1" thickBot="1">
      <c r="A15" s="6" t="s">
        <v>36</v>
      </c>
      <c r="B15" s="15"/>
      <c r="C15" s="15" t="s">
        <v>34</v>
      </c>
      <c r="D15" s="37">
        <f xml:space="preserve"> -4709*D10^4 + 20307*D10^3 - 30224*D10^2 + 32567*D10 + 724.37</f>
        <v>9220.3781937500007</v>
      </c>
      <c r="E15" s="6"/>
    </row>
    <row r="16" spans="1:5" ht="15" customHeight="1" thickTop="1" thickBot="1">
      <c r="A16" s="6" t="s">
        <v>35</v>
      </c>
      <c r="B16" s="15" t="s">
        <v>19</v>
      </c>
      <c r="C16" s="15" t="s">
        <v>34</v>
      </c>
      <c r="D16" s="37">
        <f>SUM(D13:D15)</f>
        <v>73530.257589764442</v>
      </c>
      <c r="E16" s="6"/>
    </row>
    <row r="17" spans="1:5" ht="14.25" thickTop="1" thickBot="1"/>
    <row r="18" spans="1:5" ht="15" thickTop="1" thickBot="1">
      <c r="A18" s="7" t="s">
        <v>33</v>
      </c>
      <c r="B18" s="7" t="s">
        <v>32</v>
      </c>
      <c r="C18" s="7" t="s">
        <v>9</v>
      </c>
      <c r="D18" s="38"/>
      <c r="E18" s="7" t="s">
        <v>31</v>
      </c>
    </row>
    <row r="19" spans="1:5" ht="15" customHeight="1" thickTop="1" thickBot="1">
      <c r="A19" s="6" t="s">
        <v>30</v>
      </c>
      <c r="B19" s="15" t="s">
        <v>29</v>
      </c>
      <c r="C19" s="15" t="s">
        <v>1</v>
      </c>
      <c r="D19" s="37">
        <f>PMT(0.03,15,-D16)</f>
        <v>6159.378238805768</v>
      </c>
      <c r="E19" s="6"/>
    </row>
    <row r="20" spans="1:5" ht="15" customHeight="1" thickTop="1" thickBot="1">
      <c r="A20" s="6" t="s">
        <v>28</v>
      </c>
      <c r="B20" s="15"/>
      <c r="C20" s="15" t="s">
        <v>1</v>
      </c>
      <c r="D20" s="37">
        <f>1177.2*D10^0.3152</f>
        <v>845.55235022778959</v>
      </c>
      <c r="E20" s="6"/>
    </row>
    <row r="21" spans="1:5" ht="15" customHeight="1" thickTop="1" thickBot="1">
      <c r="A21" s="6" t="s">
        <v>27</v>
      </c>
      <c r="B21" s="15" t="s">
        <v>26</v>
      </c>
      <c r="C21" s="15" t="s">
        <v>1</v>
      </c>
      <c r="D21" s="37">
        <f xml:space="preserve"> 2619.6*D10^0.3287</f>
        <v>1855.1120564766527</v>
      </c>
      <c r="E21" s="6"/>
    </row>
    <row r="22" spans="1:5" ht="15" customHeight="1" thickTop="1" thickBot="1">
      <c r="A22" s="6" t="s">
        <v>25</v>
      </c>
      <c r="B22" s="15" t="s">
        <v>24</v>
      </c>
      <c r="C22" s="15" t="s">
        <v>1</v>
      </c>
      <c r="D22" s="37">
        <f>D4/0.88*D5</f>
        <v>88831.253905215548</v>
      </c>
      <c r="E22" s="6"/>
    </row>
    <row r="23" spans="1:5" ht="15" customHeight="1" thickTop="1" thickBot="1">
      <c r="A23" s="6" t="s">
        <v>23</v>
      </c>
      <c r="B23" s="15" t="s">
        <v>22</v>
      </c>
      <c r="C23" s="15" t="s">
        <v>1</v>
      </c>
      <c r="D23" s="37">
        <f>D4*0.02*150</f>
        <v>2205</v>
      </c>
      <c r="E23" s="6"/>
    </row>
    <row r="24" spans="1:5" ht="15" customHeight="1" thickTop="1" thickBot="1">
      <c r="A24" s="6" t="s">
        <v>21</v>
      </c>
      <c r="B24" s="15"/>
      <c r="C24" s="15" t="s">
        <v>1</v>
      </c>
      <c r="D24" s="37">
        <f>SUM(D19:D23)</f>
        <v>99896.296550725761</v>
      </c>
      <c r="E24" s="6"/>
    </row>
    <row r="25" spans="1:5" ht="15" customHeight="1" thickTop="1" thickBot="1">
      <c r="A25" s="6" t="s">
        <v>20</v>
      </c>
      <c r="B25" s="15" t="s">
        <v>19</v>
      </c>
      <c r="C25" s="15" t="s">
        <v>18</v>
      </c>
      <c r="D25" s="36">
        <f>D24/D4</f>
        <v>135.91332864044321</v>
      </c>
      <c r="E25" s="6"/>
    </row>
    <row r="26" spans="1:5" ht="13.5" thickTop="1"/>
  </sheetData>
  <customSheetViews>
    <customSheetView guid="{FD2D50DA-98A3-478A-85E3-5430AE7BC473}" state="hidden">
      <selection activeCell="E51" sqref="E51"/>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E51" sqref="E51"/>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9"/>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zoomScaleNormal="100" workbookViewId="0">
      <selection activeCell="D17" sqref="D17"/>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t="str">
        <f>'Berechnungsblatt (nur Ansicht)'!F9</f>
        <v/>
      </c>
      <c r="E4" s="6"/>
    </row>
    <row r="5" spans="1:5" ht="15" customHeight="1" thickTop="1" thickBot="1">
      <c r="A5" s="42" t="s">
        <v>54</v>
      </c>
      <c r="B5" s="15" t="s">
        <v>53</v>
      </c>
      <c r="C5" s="15" t="s">
        <v>18</v>
      </c>
      <c r="D5" s="41">
        <f>'Berechnungsblatt (nur Ansicht)'!H9</f>
        <v>106.35578698855738</v>
      </c>
      <c r="E5" s="6" t="s">
        <v>52</v>
      </c>
    </row>
    <row r="6" spans="1:5" ht="15" customHeight="1" thickTop="1" thickBot="1">
      <c r="A6" s="6" t="s">
        <v>51</v>
      </c>
      <c r="B6" s="15" t="s">
        <v>50</v>
      </c>
      <c r="C6" s="15"/>
      <c r="D6" s="44">
        <v>1</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61</v>
      </c>
      <c r="D9" s="40">
        <v>50</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Ansicht)'!D9&gt;0,'Berechnungsblatt (nur Ansicht)'!D9/1000,(D4*D6/2100+D4*(1-D6)/(D9*D10)))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t="e">
        <f>D4/0.88*D5</f>
        <v>#VALUE!</v>
      </c>
      <c r="E23" s="6"/>
    </row>
    <row r="24" spans="1:5" ht="15" customHeight="1" thickTop="1" thickBot="1">
      <c r="A24" s="6" t="s">
        <v>23</v>
      </c>
      <c r="B24" s="15" t="s">
        <v>22</v>
      </c>
      <c r="C24" s="15" t="s">
        <v>1</v>
      </c>
      <c r="D24" s="37" t="e">
        <f>D4*0.02*150</f>
        <v>#VALUE!</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7" sqref="D17"/>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7" sqref="D17"/>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zoomScaleNormal="100" workbookViewId="0">
      <selection activeCell="D16" sqref="D16"/>
    </sheetView>
  </sheetViews>
  <sheetFormatPr baseColWidth="10" defaultColWidth="9" defaultRowHeight="12.75"/>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c r="A1" s="21" t="s">
        <v>58</v>
      </c>
      <c r="B1" s="5"/>
      <c r="C1" s="5"/>
      <c r="D1" s="43"/>
      <c r="E1" s="5"/>
    </row>
    <row r="2" spans="1:5" ht="15" thickTop="1" thickBot="1">
      <c r="A2" s="18"/>
      <c r="B2" s="5"/>
      <c r="C2" s="5"/>
      <c r="D2" s="43"/>
      <c r="E2" s="5"/>
    </row>
    <row r="3" spans="1:5" ht="15" thickTop="1" thickBot="1">
      <c r="A3" s="7" t="s">
        <v>57</v>
      </c>
      <c r="B3" s="7" t="s">
        <v>32</v>
      </c>
      <c r="C3" s="7" t="s">
        <v>9</v>
      </c>
      <c r="D3" s="38"/>
      <c r="E3" s="7" t="s">
        <v>31</v>
      </c>
    </row>
    <row r="4" spans="1:5" ht="15" customHeight="1" thickTop="1" thickBot="1">
      <c r="A4" s="6" t="s">
        <v>56</v>
      </c>
      <c r="B4" s="15"/>
      <c r="C4" s="15" t="s">
        <v>55</v>
      </c>
      <c r="D4" s="40" t="str">
        <f>'Berechnungsblatt (nur Ansicht)'!F10</f>
        <v/>
      </c>
      <c r="E4" s="6"/>
    </row>
    <row r="5" spans="1:5" ht="15" customHeight="1" thickTop="1" thickBot="1">
      <c r="A5" s="42" t="s">
        <v>54</v>
      </c>
      <c r="B5" s="15" t="s">
        <v>53</v>
      </c>
      <c r="C5" s="15" t="s">
        <v>18</v>
      </c>
      <c r="D5" s="41">
        <f>'Berechnungsblatt (nur Ansicht)'!H10</f>
        <v>106.35578698855738</v>
      </c>
      <c r="E5" s="6" t="s">
        <v>52</v>
      </c>
    </row>
    <row r="6" spans="1:5" ht="15" customHeight="1" thickTop="1" thickBot="1">
      <c r="A6" s="6" t="s">
        <v>51</v>
      </c>
      <c r="B6" s="15" t="s">
        <v>50</v>
      </c>
      <c r="C6" s="15"/>
      <c r="D6" s="44">
        <v>1</v>
      </c>
      <c r="E6" s="6" t="s">
        <v>49</v>
      </c>
    </row>
    <row r="7" spans="1:5" ht="15" customHeight="1" thickTop="1" thickBot="1">
      <c r="A7" s="180" t="s">
        <v>48</v>
      </c>
      <c r="B7" s="15" t="s">
        <v>47</v>
      </c>
      <c r="C7" s="15" t="s">
        <v>46</v>
      </c>
      <c r="D7" s="45">
        <v>0</v>
      </c>
      <c r="E7" s="6"/>
    </row>
    <row r="8" spans="1:5" ht="15" customHeight="1" thickTop="1" thickBot="1">
      <c r="A8" s="181"/>
      <c r="B8" s="15" t="s">
        <v>45</v>
      </c>
      <c r="C8" s="15" t="s">
        <v>44</v>
      </c>
      <c r="D8" s="37">
        <v>0</v>
      </c>
      <c r="E8" s="6"/>
    </row>
    <row r="9" spans="1:5" ht="15" customHeight="1" thickTop="1" thickBot="1">
      <c r="A9" s="181"/>
      <c r="B9" s="15" t="s">
        <v>59</v>
      </c>
      <c r="C9" s="15" t="s">
        <v>61</v>
      </c>
      <c r="D9" s="40">
        <v>50</v>
      </c>
      <c r="E9" s="6"/>
    </row>
    <row r="10" spans="1:5" ht="15" customHeight="1" thickTop="1" thickBot="1">
      <c r="A10" s="182"/>
      <c r="B10" s="15" t="s">
        <v>43</v>
      </c>
      <c r="C10" s="15" t="s">
        <v>42</v>
      </c>
      <c r="D10" s="37">
        <v>48</v>
      </c>
      <c r="E10" s="6"/>
    </row>
    <row r="11" spans="1:5" ht="15" customHeight="1" thickTop="1" thickBot="1">
      <c r="A11" s="6" t="s">
        <v>41</v>
      </c>
      <c r="B11" s="15"/>
      <c r="C11" s="15" t="s">
        <v>40</v>
      </c>
      <c r="D11" s="39" t="e">
        <f>IF('Berechnungsblatt (nur Ansicht)'!D10&gt;0,'Berechnungsblatt (nur Ansicht)'!D10/1000,(D4*D6/2100+D4*(1-D6)/(D9*D10)))</f>
        <v>#VALUE!</v>
      </c>
      <c r="E11" s="6"/>
    </row>
    <row r="12" spans="1:5" ht="14.25" thickTop="1" thickBot="1"/>
    <row r="13" spans="1:5" ht="15" thickTop="1" thickBot="1">
      <c r="A13" s="7" t="s">
        <v>39</v>
      </c>
      <c r="B13" s="7" t="s">
        <v>32</v>
      </c>
      <c r="C13" s="7" t="s">
        <v>9</v>
      </c>
      <c r="D13" s="38"/>
      <c r="E13" s="7" t="s">
        <v>31</v>
      </c>
    </row>
    <row r="14" spans="1:5" ht="15" customHeight="1" thickTop="1" thickBot="1">
      <c r="A14" s="6" t="s">
        <v>38</v>
      </c>
      <c r="B14" s="15"/>
      <c r="C14" s="15" t="s">
        <v>34</v>
      </c>
      <c r="D14" s="37" t="e">
        <f xml:space="preserve"> (-16521*D11^2 + 136697*D11 + 6402.2)*1.1</f>
        <v>#VALUE!</v>
      </c>
      <c r="E14" s="6"/>
    </row>
    <row r="15" spans="1:5" ht="15" customHeight="1" thickTop="1" thickBot="1">
      <c r="A15" s="6" t="s">
        <v>37</v>
      </c>
      <c r="B15" s="15"/>
      <c r="C15" s="15" t="s">
        <v>34</v>
      </c>
      <c r="D15" s="37" t="e">
        <f xml:space="preserve"> 1175.8*LN(D11) + 8099.7</f>
        <v>#VALUE!</v>
      </c>
      <c r="E15" s="6"/>
    </row>
    <row r="16" spans="1:5" ht="15" customHeight="1" thickTop="1" thickBot="1">
      <c r="A16" s="6" t="s">
        <v>36</v>
      </c>
      <c r="B16" s="15"/>
      <c r="C16" s="15" t="s">
        <v>34</v>
      </c>
      <c r="D16" s="37" t="e">
        <f xml:space="preserve"> -1926.8*D11^2 + 18717*D11 + 2281.2</f>
        <v>#VALUE!</v>
      </c>
      <c r="E16" s="6"/>
    </row>
    <row r="17" spans="1:5" ht="15" customHeight="1" thickTop="1" thickBot="1">
      <c r="A17" s="6" t="s">
        <v>35</v>
      </c>
      <c r="B17" s="15" t="s">
        <v>19</v>
      </c>
      <c r="C17" s="15" t="s">
        <v>34</v>
      </c>
      <c r="D17" s="37" t="e">
        <f>SUM(D14:D16)</f>
        <v>#VALUE!</v>
      </c>
      <c r="E17" s="6"/>
    </row>
    <row r="18" spans="1:5" ht="14.25" thickTop="1" thickBot="1"/>
    <row r="19" spans="1:5" ht="15" thickTop="1" thickBot="1">
      <c r="A19" s="7" t="s">
        <v>33</v>
      </c>
      <c r="B19" s="7" t="s">
        <v>32</v>
      </c>
      <c r="C19" s="7" t="s">
        <v>9</v>
      </c>
      <c r="D19" s="38"/>
      <c r="E19" s="7" t="s">
        <v>31</v>
      </c>
    </row>
    <row r="20" spans="1:5" ht="15" customHeight="1" thickTop="1" thickBot="1">
      <c r="A20" s="6" t="s">
        <v>30</v>
      </c>
      <c r="B20" s="15" t="s">
        <v>29</v>
      </c>
      <c r="C20" s="15" t="s">
        <v>1</v>
      </c>
      <c r="D20" s="37" t="e">
        <f>PMT(0.03,15,-D17)</f>
        <v>#VALUE!</v>
      </c>
      <c r="E20" s="6"/>
    </row>
    <row r="21" spans="1:5" ht="15" customHeight="1" thickTop="1" thickBot="1">
      <c r="A21" s="6" t="s">
        <v>28</v>
      </c>
      <c r="B21" s="15"/>
      <c r="C21" s="15" t="s">
        <v>1</v>
      </c>
      <c r="D21" s="37" t="e">
        <f>1177.2*D11^0.3152</f>
        <v>#VALUE!</v>
      </c>
      <c r="E21" s="6"/>
    </row>
    <row r="22" spans="1:5" ht="15" customHeight="1" thickTop="1" thickBot="1">
      <c r="A22" s="6" t="s">
        <v>27</v>
      </c>
      <c r="B22" s="15" t="s">
        <v>26</v>
      </c>
      <c r="C22" s="15" t="s">
        <v>1</v>
      </c>
      <c r="D22" s="37" t="e">
        <f xml:space="preserve"> 2619.6*D11^0.3287</f>
        <v>#VALUE!</v>
      </c>
      <c r="E22" s="6"/>
    </row>
    <row r="23" spans="1:5" ht="15" customHeight="1" thickTop="1" thickBot="1">
      <c r="A23" s="6" t="s">
        <v>25</v>
      </c>
      <c r="B23" s="15" t="s">
        <v>24</v>
      </c>
      <c r="C23" s="15" t="s">
        <v>1</v>
      </c>
      <c r="D23" s="37" t="e">
        <f>D4/0.88*D5</f>
        <v>#VALUE!</v>
      </c>
      <c r="E23" s="6"/>
    </row>
    <row r="24" spans="1:5" ht="15" customHeight="1" thickTop="1" thickBot="1">
      <c r="A24" s="6" t="s">
        <v>23</v>
      </c>
      <c r="B24" s="15" t="s">
        <v>22</v>
      </c>
      <c r="C24" s="15" t="s">
        <v>1</v>
      </c>
      <c r="D24" s="37" t="e">
        <f>D4*0.02*150</f>
        <v>#VALUE!</v>
      </c>
      <c r="E24" s="6"/>
    </row>
    <row r="25" spans="1:5" ht="15" customHeight="1" thickTop="1" thickBot="1">
      <c r="A25" s="6" t="s">
        <v>21</v>
      </c>
      <c r="B25" s="15"/>
      <c r="C25" s="15" t="s">
        <v>1</v>
      </c>
      <c r="D25" s="37" t="e">
        <f>SUM(D20:D24)</f>
        <v>#VALUE!</v>
      </c>
      <c r="E25" s="6"/>
    </row>
    <row r="26" spans="1:5" ht="15" customHeight="1" thickTop="1" thickBot="1">
      <c r="A26" s="6" t="s">
        <v>20</v>
      </c>
      <c r="B26" s="15" t="s">
        <v>19</v>
      </c>
      <c r="C26" s="15" t="s">
        <v>18</v>
      </c>
      <c r="D26" s="36" t="e">
        <f>D25/D4</f>
        <v>#VALUE!</v>
      </c>
      <c r="E26" s="6"/>
    </row>
    <row r="27" spans="1:5" ht="13.5" thickTop="1"/>
  </sheetData>
  <customSheetViews>
    <customSheetView guid="{FD2D50DA-98A3-478A-85E3-5430AE7BC473}" state="hidden">
      <selection activeCell="D16" sqref="D16"/>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customSheetView>
    <customSheetView guid="{B6A0930F-96B6-4816-A0E3-7D9CB1C9D07F}" state="hidden">
      <selection activeCell="D16" sqref="D16"/>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customSheetView>
  </customSheetViews>
  <mergeCells count="1">
    <mergeCell ref="A7:A10"/>
  </mergeCells>
  <pageMargins left="0.70866141732283472" right="0.70866141732283472" top="0.74803149606299213" bottom="0.74803149606299213" header="0.31496062992125984" footer="0.31496062992125984"/>
  <pageSetup paperSize="9" orientation="landscape" r:id="rId3"/>
  <headerFooter>
    <oddHeader>&amp;R&amp;G</oddHeader>
    <oddFooter>&amp;L&amp;9&amp;F&amp;C&amp;9&amp;A&amp;R&amp;9&amp;D</oddFooter>
  </headerFooter>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Excel-Tool_vereinfachter_Nachweis_Zusaetzlichkeit_Fernwaerme_V1_170929"/>
    <f:field ref="objsubject" par="" edit="true" text=""/>
    <f:field ref="objcreatedby" par="" text="Gliesche, Aric (BAFU - GEA)"/>
    <f:field ref="objcreatedat" par="" text="29.09.2017 09:02:59"/>
    <f:field ref="objchangedby" par="" text="Gliesche, Aric (BAFU - GEA)"/>
    <f:field ref="objmodifiedat" par="" text="29.09.2017 09:03:39"/>
    <f:field ref="doc_FSCFOLIO_1_1001_FieldDocumentNumber" par="" text=""/>
    <f:field ref="doc_FSCFOLIO_1_1001_FieldSubject" par="" edit="true" text=""/>
    <f:field ref="FSCFOLIO_1_1001_FieldCurrentUser" par="" text="Aric Gliesche"/>
    <f:field ref="CCAPRECONFIG_15_1001_Objektname" par="" edit="true" text="Excel-Tool_vereinfachter_Nachweis_Zusaetzlichkeit_Fernwaerme_V1_170929"/>
    <f:field ref="CHPRECONFIG_1_1001_Objektname" par="" edit="true" text="Excel-Tool_vereinfachter_Nachweis_Zusaetzlichkeit_Fernwaerme_V1_17092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Readme</vt:lpstr>
      <vt:lpstr>Zulassungskriterien</vt:lpstr>
      <vt:lpstr>Kriterium Nr.5</vt:lpstr>
      <vt:lpstr>Berechnungsblatt (nur Ansicht)</vt:lpstr>
      <vt:lpstr>Berechnung WGK EFH</vt:lpstr>
      <vt:lpstr>Berechnung WGK MFH klein</vt:lpstr>
      <vt:lpstr>Berechnung WGK MFH gross</vt:lpstr>
      <vt:lpstr>Berechnung WGK S1</vt:lpstr>
      <vt:lpstr>Berechnung WGK S2</vt:lpstr>
      <vt:lpstr>Berechnung WGK Prozess (1)</vt:lpstr>
      <vt:lpstr>Berechnung WGK Prozess (2)</vt:lpstr>
      <vt:lpstr>Berechnung WGK Prozess (3)</vt:lpstr>
      <vt:lpstr>Berechnung WGK Prozess (4)</vt:lpstr>
      <vt:lpstr>Berechnung WGK Prozess (5)</vt:lpstr>
      <vt:lpstr>Energiepreise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Vogler</dc:creator>
  <cp:lastModifiedBy>Wicki Kezaya BAFU</cp:lastModifiedBy>
  <cp:lastPrinted>2013-06-20T10:13:49Z</cp:lastPrinted>
  <dcterms:created xsi:type="dcterms:W3CDTF">2006-09-16T00:00:00Z</dcterms:created>
  <dcterms:modified xsi:type="dcterms:W3CDTF">2024-05-03T09:29:21Z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Klima</vt:lpwstr>
  </property>
  <property fmtid="{D5CDD505-2E9C-101B-9397-08002B2CF9AE}" pid="15" name="FSC#BAFUBDO@15.1700:Abteilung_neu">
    <vt:lpwstr/>
  </property>
  <property fmtid="{D5CDD505-2E9C-101B-9397-08002B2CF9AE}" pid="16" name="FSC#BAFUBDO@15.1700:Aktenzeichen">
    <vt:lpwstr>237-04.1-00546/00002/00002/00001/Q395-0143</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237-04.1-00546/00002/00002/00001</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29.09.2017</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Excel-Tool_vereinfachter_Nachweis_Zusaetzlichkeit_Fernwaerme_V1_170929</vt:lpwstr>
  </property>
  <property fmtid="{D5CDD505-2E9C-101B-9397-08002B2CF9AE}" pid="54" name="FSC#BAFUBDO@15.1700:Eingang">
    <vt:lpwstr>2016-05-19T16:12:59</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237-04.1-00546</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HEM</vt:lpwstr>
  </property>
  <property fmtid="{D5CDD505-2E9C-101B-9397-08002B2CF9AE}" pid="148" name="FSC#BAFUBDO@15.1700:SubGegenstand">
    <vt:lpwstr>Grundlagendokumente</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Klima (K)</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GEA</vt:lpwstr>
  </property>
  <property fmtid="{D5CDD505-2E9C-101B-9397-08002B2CF9AE}" pid="205" name="FSC#UVEKCFG@15.1700:CategoryReference">
    <vt:lpwstr>237-04.1</vt:lpwstr>
  </property>
  <property fmtid="{D5CDD505-2E9C-101B-9397-08002B2CF9AE}" pid="206" name="FSC#UVEKCFG@15.1700:cooAddress">
    <vt:lpwstr>COO.2002.100.2.6705087</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Excel-Tool_vereinfachter_Nachweis_Zusaetzlichkeit_Fernwaerme_V1_170929</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Q395-0143</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29.09.2017</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Excel-Tool_vereinfachter_Nachweis_Zusaetzlichkeit_Fernwaerme_V1_170929</vt:lpwstr>
  </property>
  <property fmtid="{D5CDD505-2E9C-101B-9397-08002B2CF9AE}" pid="286" name="FSC#UVEKCFG@15.1700:Nummer">
    <vt:lpwstr>Q395-0143</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237-04.1-00546</vt:lpwstr>
  </property>
  <property fmtid="{D5CDD505-2E9C-101B-9397-08002B2CF9AE}" pid="298" name="FSC#COOELAK@1.1001:FileRefYear">
    <vt:lpwstr>2016</vt:lpwstr>
  </property>
  <property fmtid="{D5CDD505-2E9C-101B-9397-08002B2CF9AE}" pid="299" name="FSC#COOELAK@1.1001:FileRefOrdinal">
    <vt:lpwstr>546</vt:lpwstr>
  </property>
  <property fmtid="{D5CDD505-2E9C-101B-9397-08002B2CF9AE}" pid="300" name="FSC#COOELAK@1.1001:FileRefOU">
    <vt:lpwstr>Klima (K)</vt:lpwstr>
  </property>
  <property fmtid="{D5CDD505-2E9C-101B-9397-08002B2CF9AE}" pid="301" name="FSC#COOELAK@1.1001:Organization">
    <vt:lpwstr/>
  </property>
  <property fmtid="{D5CDD505-2E9C-101B-9397-08002B2CF9AE}" pid="302" name="FSC#COOELAK@1.1001:Owner">
    <vt:lpwstr>Gliesche Aric</vt:lpwstr>
  </property>
  <property fmtid="{D5CDD505-2E9C-101B-9397-08002B2CF9AE}" pid="303" name="FSC#COOELAK@1.1001:OwnerExtension">
    <vt:lpwstr>+41 58 46 538 15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Klima (K) (BAFU)</vt:lpwstr>
  </property>
  <property fmtid="{D5CDD505-2E9C-101B-9397-08002B2CF9AE}" pid="310" name="FSC#COOELAK@1.1001:CreatedAt">
    <vt:lpwstr>29.09.2017</vt:lpwstr>
  </property>
  <property fmtid="{D5CDD505-2E9C-101B-9397-08002B2CF9AE}" pid="311" name="FSC#COOELAK@1.1001:OU">
    <vt:lpwstr>Klima (K) (BAFU)</vt:lpwstr>
  </property>
  <property fmtid="{D5CDD505-2E9C-101B-9397-08002B2CF9AE}" pid="312" name="FSC#COOELAK@1.1001:Priority">
    <vt:lpwstr> ()</vt:lpwstr>
  </property>
  <property fmtid="{D5CDD505-2E9C-101B-9397-08002B2CF9AE}" pid="313" name="FSC#COOELAK@1.1001:ObjBarCode">
    <vt:lpwstr>*COO.2002.100.2.6705087*</vt:lpwstr>
  </property>
  <property fmtid="{D5CDD505-2E9C-101B-9397-08002B2CF9AE}" pid="314" name="FSC#COOELAK@1.1001:RefBarCode">
    <vt:lpwstr>*COO.2002.100.6.1429123*</vt:lpwstr>
  </property>
  <property fmtid="{D5CDD505-2E9C-101B-9397-08002B2CF9AE}" pid="315" name="FSC#COOELAK@1.1001:FileRefBarCode">
    <vt:lpwstr>*237-04.1-00546*</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237-04.1</vt:lpwstr>
  </property>
  <property fmtid="{D5CDD505-2E9C-101B-9397-08002B2CF9AE}" pid="329" name="FSC#COOELAK@1.1001:CurrentUserRolePos">
    <vt:lpwstr>Sachbearbeiter/in</vt:lpwstr>
  </property>
  <property fmtid="{D5CDD505-2E9C-101B-9397-08002B2CF9AE}" pid="330" name="FSC#COOELAK@1.1001:CurrentUserEmail">
    <vt:lpwstr>aric.gliesche@bafu.admin.ch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4._Betaversion_Nachweis_Zusaetzlichkeit_Fernwaerme_170929 (Kopie)</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237-04.1-00546/00002/00002/00001</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COO.2002.100.2.6705087</vt:lpwstr>
  </property>
  <property fmtid="{D5CDD505-2E9C-101B-9397-08002B2CF9AE}" pid="360" name="FSC#FSCFOLIO@1.1001:docpropproject">
    <vt:lpwstr/>
  </property>
</Properties>
</file>