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mc:AlternateContent xmlns:mc="http://schemas.openxmlformats.org/markup-compatibility/2006">
    <mc:Choice Requires="x15">
      <x15ac:absPath xmlns:x15ac="http://schemas.microsoft.com/office/spreadsheetml/2010/11/ac" url="C:\Users\U80868862\AppData\Local\rubicon\Acta Nova Client\Data\320756199\"/>
    </mc:Choice>
  </mc:AlternateContent>
  <xr:revisionPtr revIDLastSave="0" documentId="13_ncr:1_{F185B03E-A0CF-444F-BCDB-54E2B6755642}" xr6:coauthVersionLast="47" xr6:coauthVersionMax="47" xr10:uidLastSave="{00000000-0000-0000-0000-000000000000}"/>
  <workbookProtection workbookAlgorithmName="SHA-512" workbookHashValue="Yvzr8fCQWLo+NSdF6UHKvqKxm9kWUMKbugJJOQjOg44R2X0/yOUY3FAOb7UWx6cm9bokgeY4JnKC+QG5w7MB8Q==" workbookSaltValue="GDRNcPEBErrH/eAj6jiVIw==" workbookSpinCount="100000" lockStructure="1"/>
  <bookViews>
    <workbookView xWindow="-120" yWindow="-120" windowWidth="29040" windowHeight="15720" tabRatio="850" activeTab="2" xr2:uid="{00000000-000D-0000-FFFF-FFFF00000000}"/>
  </bookViews>
  <sheets>
    <sheet name="Readme" sheetId="22" r:id="rId1"/>
    <sheet name="Critères d'admission" sheetId="15" r:id="rId2"/>
    <sheet name="Critère d'admission n° 5" sheetId="20" r:id="rId3"/>
    <sheet name="Berechnungsblatt (nur Ansicht)" sheetId="1" state="hidden" r:id="rId4"/>
    <sheet name="Berechnung WGK EFH" sheetId="8" state="hidden" r:id="rId5"/>
    <sheet name="Berechnung WGK MFH klein" sheetId="9" state="hidden" r:id="rId6"/>
    <sheet name="Berechnung WGK MFH gross" sheetId="10" state="hidden" r:id="rId7"/>
    <sheet name="Berechnung WGK S1" sheetId="13" state="hidden" r:id="rId8"/>
    <sheet name="Berechnung WGK S2" sheetId="14" state="hidden" r:id="rId9"/>
    <sheet name="Berechnung WGK Prozess (1)" sheetId="11" state="hidden" r:id="rId10"/>
    <sheet name="Berechnung WGK Prozess (2)" sheetId="12" state="hidden" r:id="rId11"/>
    <sheet name="Berechnung WGK Prozess (3)" sheetId="16" state="hidden" r:id="rId12"/>
    <sheet name="Berechnung WGK Prozess (4)" sheetId="17" state="hidden" r:id="rId13"/>
    <sheet name="Berechnung WGK Prozess (5)" sheetId="19" state="hidden" r:id="rId14"/>
    <sheet name="Energiepreise" sheetId="23"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E11" i="20" l="1"/>
  <c r="E10" i="1" l="1"/>
  <c r="E9" i="1"/>
  <c r="E8" i="1"/>
  <c r="E7" i="1"/>
  <c r="E6" i="1"/>
  <c r="D8" i="1"/>
  <c r="D7" i="1"/>
  <c r="D6" i="1"/>
  <c r="G16" i="20"/>
  <c r="G15" i="20"/>
  <c r="G14" i="20"/>
  <c r="G13" i="20"/>
  <c r="G12" i="20"/>
  <c r="G11" i="20"/>
  <c r="G10" i="20"/>
  <c r="E7" i="20"/>
  <c r="E8" i="20"/>
  <c r="E9" i="20"/>
  <c r="E10" i="20"/>
  <c r="D9" i="20"/>
  <c r="D8" i="20"/>
  <c r="D7" i="20"/>
  <c r="D31" i="23" l="1"/>
  <c r="D32" i="23" s="1"/>
  <c r="C31" i="23"/>
  <c r="C32" i="23" s="1"/>
  <c r="F8" i="20" s="1"/>
  <c r="H7" i="1" s="1"/>
  <c r="B31" i="23"/>
  <c r="B32" i="23" s="1"/>
  <c r="F7" i="20" s="1"/>
  <c r="H6" i="1" s="1"/>
  <c r="F29" i="23"/>
  <c r="F28" i="23"/>
  <c r="F27" i="23"/>
  <c r="F26" i="23"/>
  <c r="F25" i="23"/>
  <c r="F24" i="23"/>
  <c r="F23" i="23"/>
  <c r="F22" i="23"/>
  <c r="F21" i="23"/>
  <c r="F20" i="23"/>
  <c r="F19" i="23"/>
  <c r="F18" i="23"/>
  <c r="F10" i="20" l="1"/>
  <c r="H9" i="1" s="1"/>
  <c r="F9" i="20"/>
  <c r="H8" i="1" s="1"/>
  <c r="F11" i="20"/>
  <c r="H10" i="1" s="1"/>
  <c r="F32" i="23"/>
  <c r="F16" i="20" s="1"/>
  <c r="O7" i="1"/>
  <c r="O8" i="1"/>
  <c r="O9" i="1"/>
  <c r="O10" i="1"/>
  <c r="O11" i="1"/>
  <c r="O12" i="1"/>
  <c r="O13" i="1"/>
  <c r="O14" i="1"/>
  <c r="O15" i="1"/>
  <c r="O6" i="1"/>
  <c r="D12" i="1"/>
  <c r="D13" i="1"/>
  <c r="D14" i="1"/>
  <c r="D15" i="1"/>
  <c r="D11" i="1"/>
  <c r="D10" i="1"/>
  <c r="D9" i="1"/>
  <c r="F13" i="20" l="1"/>
  <c r="H12" i="1" s="1"/>
  <c r="F12" i="20"/>
  <c r="H11" i="1" s="1"/>
  <c r="F15" i="20"/>
  <c r="H14" i="1" s="1"/>
  <c r="F14" i="20"/>
  <c r="H13" i="1" s="1"/>
  <c r="H15" i="1"/>
  <c r="K7" i="1"/>
  <c r="L7" i="1"/>
  <c r="M7" i="1"/>
  <c r="N7" i="1"/>
  <c r="K8" i="1"/>
  <c r="L8" i="1"/>
  <c r="M8" i="1"/>
  <c r="N8" i="1"/>
  <c r="K9" i="1"/>
  <c r="L9" i="1"/>
  <c r="M9" i="1"/>
  <c r="N9" i="1"/>
  <c r="K10" i="1"/>
  <c r="L10" i="1"/>
  <c r="M10" i="1"/>
  <c r="N10" i="1"/>
  <c r="K11" i="1"/>
  <c r="L11" i="1"/>
  <c r="M11" i="1"/>
  <c r="N11" i="1"/>
  <c r="K12" i="1"/>
  <c r="L12" i="1"/>
  <c r="M12" i="1"/>
  <c r="N12" i="1"/>
  <c r="K13" i="1"/>
  <c r="L13" i="1"/>
  <c r="M13" i="1"/>
  <c r="N13" i="1"/>
  <c r="K14" i="1"/>
  <c r="L14" i="1"/>
  <c r="M14" i="1"/>
  <c r="N14" i="1"/>
  <c r="K15" i="1"/>
  <c r="L15" i="1"/>
  <c r="M15" i="1"/>
  <c r="N15" i="1"/>
  <c r="L6" i="1"/>
  <c r="M6" i="1"/>
  <c r="N6" i="1"/>
  <c r="K6" i="1"/>
  <c r="I7" i="1"/>
  <c r="I8" i="1"/>
  <c r="I6" i="1"/>
  <c r="E12" i="1"/>
  <c r="E13" i="1"/>
  <c r="E14" i="1"/>
  <c r="E15" i="1"/>
  <c r="E11" i="1"/>
  <c r="C10" i="1"/>
  <c r="C12" i="1"/>
  <c r="C13" i="1"/>
  <c r="C14" i="1"/>
  <c r="C15" i="1"/>
  <c r="C9" i="1"/>
  <c r="D9" i="19" l="1"/>
  <c r="D9" i="17"/>
  <c r="D9" i="16"/>
  <c r="D5" i="19"/>
  <c r="D4" i="19"/>
  <c r="D5" i="17"/>
  <c r="D4" i="17"/>
  <c r="D5" i="16"/>
  <c r="D4" i="16"/>
  <c r="I15" i="1"/>
  <c r="F15" i="1"/>
  <c r="I14" i="1"/>
  <c r="F14" i="1"/>
  <c r="I13" i="1"/>
  <c r="F13" i="1"/>
  <c r="D11" i="17" l="1"/>
  <c r="D16" i="17" s="1"/>
  <c r="D24" i="16"/>
  <c r="D11" i="16"/>
  <c r="D16" i="16" s="1"/>
  <c r="D24" i="19"/>
  <c r="D11" i="19"/>
  <c r="D16" i="19" s="1"/>
  <c r="D23" i="17"/>
  <c r="D24" i="17"/>
  <c r="G15" i="1"/>
  <c r="D23" i="19"/>
  <c r="G14" i="1"/>
  <c r="P14" i="1" s="1"/>
  <c r="D23" i="16"/>
  <c r="D15" i="16" l="1"/>
  <c r="G13" i="1"/>
  <c r="P13" i="1" s="1"/>
  <c r="D14" i="16"/>
  <c r="D22" i="16"/>
  <c r="D21" i="16"/>
  <c r="D15" i="19"/>
  <c r="D14" i="19"/>
  <c r="P15" i="1" s="1"/>
  <c r="D22" i="19"/>
  <c r="D21" i="19"/>
  <c r="D22" i="17"/>
  <c r="D21" i="17"/>
  <c r="D15" i="17"/>
  <c r="D14" i="17"/>
  <c r="F7" i="1"/>
  <c r="P7" i="1" s="1"/>
  <c r="F8" i="1"/>
  <c r="P8" i="1" s="1"/>
  <c r="F6" i="1"/>
  <c r="P6" i="1" s="1"/>
  <c r="D17" i="16" l="1"/>
  <c r="D20" i="16" s="1"/>
  <c r="D25" i="16" s="1"/>
  <c r="D26" i="16" s="1"/>
  <c r="R13" i="1" s="1"/>
  <c r="D17" i="19"/>
  <c r="D20" i="19" s="1"/>
  <c r="D25" i="19" s="1"/>
  <c r="D26" i="19" s="1"/>
  <c r="R15" i="1" s="1"/>
  <c r="O16" i="20" s="1"/>
  <c r="D17" i="17"/>
  <c r="D20" i="17" s="1"/>
  <c r="D25" i="17" s="1"/>
  <c r="D26" i="17" s="1"/>
  <c r="R14" i="1" s="1"/>
  <c r="D5" i="9" l="1"/>
  <c r="D5" i="8"/>
  <c r="I9" i="1"/>
  <c r="I10" i="1"/>
  <c r="F9" i="1"/>
  <c r="D4" i="13" s="1"/>
  <c r="D11" i="13" s="1"/>
  <c r="F10" i="1"/>
  <c r="D4" i="14" s="1"/>
  <c r="D9" i="12"/>
  <c r="D9" i="11"/>
  <c r="D4" i="12"/>
  <c r="D4" i="11"/>
  <c r="D4" i="10"/>
  <c r="D4" i="9"/>
  <c r="D4" i="8"/>
  <c r="D10" i="8" s="1"/>
  <c r="D15" i="8" s="1"/>
  <c r="G9" i="1" l="1"/>
  <c r="P9" i="1" s="1"/>
  <c r="D16" i="13"/>
  <c r="D24" i="11"/>
  <c r="D11" i="11"/>
  <c r="D16" i="11" s="1"/>
  <c r="D24" i="12"/>
  <c r="D11" i="12"/>
  <c r="D24" i="14"/>
  <c r="D11" i="14"/>
  <c r="D23" i="9"/>
  <c r="D10" i="9"/>
  <c r="D15" i="9" s="1"/>
  <c r="D23" i="10"/>
  <c r="D10" i="10"/>
  <c r="D15" i="10" s="1"/>
  <c r="D23" i="8"/>
  <c r="D14" i="8"/>
  <c r="D22" i="8"/>
  <c r="D24" i="13"/>
  <c r="D22" i="9"/>
  <c r="D5" i="10"/>
  <c r="D22" i="10" s="1"/>
  <c r="D5" i="12"/>
  <c r="D23" i="12" s="1"/>
  <c r="D5" i="11"/>
  <c r="D23" i="11" s="1"/>
  <c r="I12" i="1"/>
  <c r="I11" i="1"/>
  <c r="F11" i="1"/>
  <c r="F12" i="1"/>
  <c r="G10" i="1" l="1"/>
  <c r="P10" i="1" s="1"/>
  <c r="D16" i="14"/>
  <c r="G12" i="1"/>
  <c r="P12" i="1" s="1"/>
  <c r="D16" i="12"/>
  <c r="D22" i="11"/>
  <c r="G11" i="1"/>
  <c r="P11" i="1" s="1"/>
  <c r="D15" i="11"/>
  <c r="D14" i="11"/>
  <c r="D21" i="11"/>
  <c r="I16" i="1"/>
  <c r="D14" i="12"/>
  <c r="D15" i="12"/>
  <c r="D22" i="12"/>
  <c r="D21" i="8"/>
  <c r="D5" i="14"/>
  <c r="D23" i="14" s="1"/>
  <c r="D13" i="8"/>
  <c r="D20" i="8"/>
  <c r="D5" i="13"/>
  <c r="D23" i="13" s="1"/>
  <c r="D21" i="12"/>
  <c r="D21" i="10"/>
  <c r="D13" i="10"/>
  <c r="D20" i="10"/>
  <c r="D14" i="10"/>
  <c r="D21" i="9"/>
  <c r="D13" i="9"/>
  <c r="D20" i="9"/>
  <c r="D14" i="9"/>
  <c r="D17" i="11" l="1"/>
  <c r="D20" i="11" s="1"/>
  <c r="D25" i="11" s="1"/>
  <c r="D26" i="11" s="1"/>
  <c r="R11" i="1" s="1"/>
  <c r="O12" i="20" s="1"/>
  <c r="J7" i="1"/>
  <c r="Q7" i="1" s="1"/>
  <c r="N8" i="20" s="1"/>
  <c r="J8" i="1"/>
  <c r="Q8" i="1" s="1"/>
  <c r="N9" i="20" s="1"/>
  <c r="J9" i="1"/>
  <c r="Q9" i="1" s="1"/>
  <c r="N10" i="20" s="1"/>
  <c r="J11" i="1"/>
  <c r="Q11" i="1" s="1"/>
  <c r="N12" i="20" s="1"/>
  <c r="J12" i="1"/>
  <c r="Q12" i="1" s="1"/>
  <c r="N13" i="20" s="1"/>
  <c r="J6" i="1"/>
  <c r="J10" i="1"/>
  <c r="Q10" i="1" s="1"/>
  <c r="N11" i="20" s="1"/>
  <c r="J14" i="1"/>
  <c r="Q14" i="1" s="1"/>
  <c r="N15" i="20" s="1"/>
  <c r="J13" i="1"/>
  <c r="Q13" i="1" s="1"/>
  <c r="N14" i="20" s="1"/>
  <c r="J15" i="1"/>
  <c r="Q15" i="1" s="1"/>
  <c r="N16" i="20" s="1"/>
  <c r="D17" i="12"/>
  <c r="D20" i="12" s="1"/>
  <c r="D25" i="12" s="1"/>
  <c r="D26" i="12" s="1"/>
  <c r="O15" i="20" s="1"/>
  <c r="D16" i="8"/>
  <c r="D19" i="8" s="1"/>
  <c r="D24" i="8" s="1"/>
  <c r="D25" i="8" s="1"/>
  <c r="R6" i="1" s="1"/>
  <c r="O7" i="20" s="1"/>
  <c r="D22" i="13"/>
  <c r="D15" i="13"/>
  <c r="D14" i="13"/>
  <c r="D21" i="13"/>
  <c r="D22" i="14"/>
  <c r="D21" i="14"/>
  <c r="D14" i="14"/>
  <c r="D15" i="14"/>
  <c r="D16" i="10"/>
  <c r="D19" i="10" s="1"/>
  <c r="D24" i="10" s="1"/>
  <c r="D25" i="10" s="1"/>
  <c r="R8" i="1" s="1"/>
  <c r="O9" i="20" s="1"/>
  <c r="D16" i="9"/>
  <c r="D19" i="9" s="1"/>
  <c r="D24" i="9" s="1"/>
  <c r="D25" i="9" s="1"/>
  <c r="R7" i="1" s="1"/>
  <c r="O8" i="20" s="1"/>
  <c r="R12" i="1" l="1"/>
  <c r="O13" i="20" s="1"/>
  <c r="O14" i="20"/>
  <c r="Q6" i="1"/>
  <c r="J16" i="1"/>
  <c r="D17" i="14"/>
  <c r="D20" i="14" s="1"/>
  <c r="D25" i="14" s="1"/>
  <c r="D26" i="14" s="1"/>
  <c r="R10" i="1" s="1"/>
  <c r="O11" i="20" s="1"/>
  <c r="D17" i="13"/>
  <c r="D20" i="13" s="1"/>
  <c r="D25" i="13" s="1"/>
  <c r="D26" i="13" s="1"/>
  <c r="R9" i="1" s="1"/>
  <c r="R16" i="1" l="1"/>
  <c r="O17" i="20" s="1"/>
  <c r="O10" i="20"/>
  <c r="Q16" i="1"/>
  <c r="Q17" i="1" s="1"/>
  <c r="N7" i="20"/>
  <c r="R20" i="1" l="1"/>
  <c r="O20" i="20" s="1"/>
  <c r="N17" i="20"/>
  <c r="N18" i="20" l="1"/>
</calcChain>
</file>

<file path=xl/sharedStrings.xml><?xml version="1.0" encoding="utf-8"?>
<sst xmlns="http://schemas.openxmlformats.org/spreadsheetml/2006/main" count="764" uniqueCount="180">
  <si>
    <t>Komfortwärme</t>
  </si>
  <si>
    <t>CHF/a</t>
  </si>
  <si>
    <t>Wärmetyp</t>
  </si>
  <si>
    <t>0 - 50</t>
  </si>
  <si>
    <t>EFH</t>
  </si>
  <si>
    <t>Schlüsselkunde 1</t>
  </si>
  <si>
    <t>Schlüsselkunde 2</t>
  </si>
  <si>
    <t>Kundentyp</t>
  </si>
  <si>
    <t>Einheit</t>
  </si>
  <si>
    <t>Auswertung</t>
  </si>
  <si>
    <t>MFH klein</t>
  </si>
  <si>
    <t>MFH gross</t>
  </si>
  <si>
    <t>150 - 1500</t>
  </si>
  <si>
    <t>Total / Durchschnitt</t>
  </si>
  <si>
    <t>(inkl. Korrektur CO2-Ertrag)</t>
  </si>
  <si>
    <t>50 - 150</t>
  </si>
  <si>
    <t>CHF/MWh</t>
  </si>
  <si>
    <t>exkl. MWSt</t>
  </si>
  <si>
    <t>Wärmegestehungskosten</t>
  </si>
  <si>
    <t>Total Jahreskosten</t>
  </si>
  <si>
    <t>150 CHF/MWh</t>
  </si>
  <si>
    <t>Brennerstromkosten</t>
  </si>
  <si>
    <t>88% Jahresnutzungsgrad</t>
  </si>
  <si>
    <t>Brennstoffkosten</t>
  </si>
  <si>
    <t>inkl. Material</t>
  </si>
  <si>
    <t>Brenner-/Tankservice</t>
  </si>
  <si>
    <t>Kaminfeger</t>
  </si>
  <si>
    <t>3% p.a., 15 Jahre</t>
  </si>
  <si>
    <t>Kapitalkosten</t>
  </si>
  <si>
    <t>Bemerkungen</t>
  </si>
  <si>
    <t>Zusatzinfo</t>
  </si>
  <si>
    <t>Wirtschaftlichkeit exkl. MWSt</t>
  </si>
  <si>
    <t>CHF</t>
  </si>
  <si>
    <t>Total Investitionen</t>
  </si>
  <si>
    <t>Honorare, Unvorhergeshenes</t>
  </si>
  <si>
    <t>Tanksanierung</t>
  </si>
  <si>
    <t>Kessel/Brenner</t>
  </si>
  <si>
    <t>Investitionen exkl. MWSt</t>
  </si>
  <si>
    <t>MW</t>
  </si>
  <si>
    <t>Wärmeleistungsbedarf</t>
  </si>
  <si>
    <t>d/a</t>
  </si>
  <si>
    <t>Wochen pro Jahr</t>
  </si>
  <si>
    <t>d/w</t>
  </si>
  <si>
    <t>Tage pro Woche</t>
  </si>
  <si>
    <t>Stk.</t>
  </si>
  <si>
    <t>Anzahl Schichten</t>
  </si>
  <si>
    <t>Prozesswärme-bezüger Betriebsprofil</t>
  </si>
  <si>
    <t>hier entweder 0 oder 100%</t>
  </si>
  <si>
    <t>Rest ist Prozesswärme</t>
  </si>
  <si>
    <t>Anteil Komfortwärme</t>
  </si>
  <si>
    <t>allenfalls Eingabe als CHF pro 100 Liter?</t>
  </si>
  <si>
    <t>inkl. CO2-Abgabe etc.</t>
  </si>
  <si>
    <t>Heizölpreis</t>
  </si>
  <si>
    <t>MWh/a</t>
  </si>
  <si>
    <t>Wärmebedarf</t>
  </si>
  <si>
    <t>Eingabeparameter</t>
  </si>
  <si>
    <t>Berechnung Wärmegestehungskosten fossil</t>
  </si>
  <si>
    <t>Stunden pro Woche</t>
  </si>
  <si>
    <t>h</t>
  </si>
  <si>
    <t>h/w</t>
  </si>
  <si>
    <t>Gaspreis</t>
  </si>
  <si>
    <t>Input</t>
  </si>
  <si>
    <t>Schlüsselkunde I</t>
  </si>
  <si>
    <t>Schlüsselkunde II</t>
  </si>
  <si>
    <t>Schlüsselkunde III</t>
  </si>
  <si>
    <t>Schlüsselkunde IV</t>
  </si>
  <si>
    <t>Schlüsselkunde V</t>
  </si>
  <si>
    <t>Output</t>
  </si>
  <si>
    <t>Berechnungsblatt zum Kriterium Nr.5 (nur Ansicht)</t>
  </si>
  <si>
    <t>kWh hu/l heizöl</t>
  </si>
  <si>
    <t>kWh ho / kWh hu</t>
  </si>
  <si>
    <t>Bezugsmengen</t>
  </si>
  <si>
    <t>Heizöl
l1'501 - 3'000 l
[CHF/100l]</t>
  </si>
  <si>
    <t>Heizöl
9'001 - 14'000 l
[CHF/100l]</t>
  </si>
  <si>
    <t>Heizöl
über 20'000 l
[CHF/100l]</t>
  </si>
  <si>
    <t>Erdgas 
Typ V
[CHF/kWh]</t>
  </si>
  <si>
    <t>Erdgas
Typ V -10%
[CHF/kWh]</t>
  </si>
  <si>
    <r>
      <rPr>
        <sz val="10"/>
        <rFont val="Arial"/>
        <family val="2"/>
      </rPr>
      <t>Preise der letzten 12 Monate aus den Energiepreisen des Landesindex für Konsumentenpreise (LIK)</t>
    </r>
    <r>
      <rPr>
        <u/>
        <sz val="10"/>
        <color indexed="12"/>
        <rFont val="MS Sans Serif"/>
        <family val="2"/>
      </rPr>
      <t xml:space="preserve">
</t>
    </r>
    <r>
      <rPr>
        <u/>
        <sz val="10"/>
        <color indexed="12"/>
        <rFont val="Arial"/>
        <family val="2"/>
      </rPr>
      <t>https://www.bfs.admin.ch/bfs/de/home/dienstleistungen/fuer-medienschaffende/alle-veroeffentlichungen.assetdetail.3142800.html</t>
    </r>
  </si>
  <si>
    <t>Output (verlinkt mit Positivliste)</t>
  </si>
  <si>
    <t>Mittelwert CHF/100l</t>
  </si>
  <si>
    <t>Mittelwert CHF/MWh ho</t>
  </si>
  <si>
    <t>Energiebedarf</t>
  </si>
  <si>
    <t>kW</t>
  </si>
  <si>
    <t>Rp./kWh</t>
  </si>
  <si>
    <t>Leistungs-
bedarf</t>
  </si>
  <si>
    <t>jährliche
Grundgebühr
bzw. Leistungspreis</t>
  </si>
  <si>
    <t>Spezifische
Energiekosten
(Arbeitspreis)</t>
  </si>
  <si>
    <t>Prozessenergie
(und alle Spezialfälle)</t>
  </si>
  <si>
    <t>CHF/MWH ho</t>
  </si>
  <si>
    <t>MWH/a</t>
  </si>
  <si>
    <t>%</t>
  </si>
  <si>
    <t>CHF/kW</t>
  </si>
  <si>
    <t>Anzahl
Betriebsstunden
pro Woche</t>
  </si>
  <si>
    <t>Vorgabe
mittlerer
Energie-
bedarf</t>
  </si>
  <si>
    <t>Vorgabe
mittlerer
Leistungs-
bedarf</t>
  </si>
  <si>
    <t>Aktueller fossiler
Energiegpreis
(inkl. Lieferung,
Anschluss- und
Leistungsgebühr)</t>
  </si>
  <si>
    <t>Energieabsatz
pro
Kundensegment</t>
  </si>
  <si>
    <t>Anteil an
Energieabsatz</t>
  </si>
  <si>
    <t>einmalige
Anschlussgebühr,
Fixanteil</t>
  </si>
  <si>
    <t>einmalige
Anschluss-
gebühr,
variabler
Anteil</t>
  </si>
  <si>
    <t>Endkundentarif
pauschal (alle
Komponenten
inklusive)</t>
  </si>
  <si>
    <t>Kundentarif
Test</t>
  </si>
  <si>
    <t>Endkunden-
tarif</t>
  </si>
  <si>
    <t>Standardisierte
Gestehungskosten aus
Sicht der Wärmebezüger
für Referenzwärme</t>
  </si>
  <si>
    <t>Mode d'emploi</t>
  </si>
  <si>
    <t>Couleurs</t>
  </si>
  <si>
    <t>Champs obligatoires</t>
  </si>
  <si>
    <t>Saisie facultative</t>
  </si>
  <si>
    <t>Prédéfini (pas de saisie possible)</t>
  </si>
  <si>
    <t>Lien vers la Communication de l'OFEV</t>
  </si>
  <si>
    <t>Modèle pour la description de projet</t>
  </si>
  <si>
    <t>Lien vers le rapport "Konzept Positivliste für Kompensationsprojekte im Bereich Fernwärme"</t>
  </si>
  <si>
    <t>Type de chaleur</t>
  </si>
  <si>
    <t>Type de client</t>
  </si>
  <si>
    <t>Besoins énergétiques</t>
  </si>
  <si>
    <t>Puissance requise</t>
  </si>
  <si>
    <t>Prix actuel de l'énergie fossile (livraison, taxes de raccordement et de puissance incluses)</t>
  </si>
  <si>
    <t>Consommation d'énergie par segment de clients</t>
  </si>
  <si>
    <t>Taxe de raccordement unique, part fixe</t>
  </si>
  <si>
    <t>Taxe de raccordement unique, part variable</t>
  </si>
  <si>
    <t>Tarif annuel de base ou prix de la puissance</t>
  </si>
  <si>
    <t>Prix de revient standardisé de la chaleur de référence du point de vue des consommateurs</t>
  </si>
  <si>
    <t>cts/kWh</t>
  </si>
  <si>
    <t>Chaleur de confort</t>
  </si>
  <si>
    <t>Maison familiale</t>
  </si>
  <si>
    <t>Petit immeuble d'hab.</t>
  </si>
  <si>
    <t>Grand immeuble d'hab.</t>
  </si>
  <si>
    <t>Gros client 1</t>
  </si>
  <si>
    <t>Gros client 2</t>
  </si>
  <si>
    <t>Gros client I</t>
  </si>
  <si>
    <t>Gros client II</t>
  </si>
  <si>
    <t>Gros client III</t>
  </si>
  <si>
    <t>Gros client IV</t>
  </si>
  <si>
    <t>Gros client V</t>
  </si>
  <si>
    <t>Saisie dans la colonne D ou E</t>
  </si>
  <si>
    <t>Saisie dans la colonne H à K ou L</t>
  </si>
  <si>
    <t>Paramètre</t>
  </si>
  <si>
    <t>Désignation</t>
  </si>
  <si>
    <t>Unité</t>
  </si>
  <si>
    <t>Saisie</t>
  </si>
  <si>
    <t>Coûts du capital (/a)</t>
  </si>
  <si>
    <t>Coûts d'exploitation (/a)</t>
  </si>
  <si>
    <t>Coûts énergétiques (/a)</t>
  </si>
  <si>
    <t>Prix de revient moyen de la chaleur (sans la prime de risque et la marge)</t>
  </si>
  <si>
    <t>Prédéfini (pas de saisie)</t>
  </si>
  <si>
    <t>Définitions</t>
  </si>
  <si>
    <t>Frais énergétiques spécifiques
(prix du travail)</t>
  </si>
  <si>
    <t>Total / Moyenne</t>
  </si>
  <si>
    <t>Evaluation</t>
  </si>
  <si>
    <t>Lien vers les critères d'admission</t>
  </si>
  <si>
    <t>Critères d'admission n° 1 à 5</t>
  </si>
  <si>
    <t>Nombre d'heures d'exploitation par semaine</t>
  </si>
  <si>
    <t>Additionnalité économique de projets de compensation en matière de chauffage à distance : procédure simplifiée</t>
  </si>
  <si>
    <t xml:space="preserve"> Lien vers le Critère n° 5 : Tarif pondéré payé par l'utilisateur final versus prix de revient standardisé de l'installation de référence fossile</t>
  </si>
  <si>
    <t xml:space="preserve">Production de biogaz : du fait de la question des allocations concernant la chaleur et le biogaz, il est nécessaire de procéder à une évaluation détaillée de l'additionnalité. </t>
  </si>
  <si>
    <t xml:space="preserve">Production de vapeur : ces projets sont rares et il s'agit d'une utilisation particulière dans d'autres conditions cadres </t>
  </si>
  <si>
    <t xml:space="preserve">Valorisation de bois usagé : actuellement les consommateurs de bois usagé reçoivent jusqu'à 50 CHF/tonne (tendance à la hausse). Cela correspond à environ 1,2 cts/kWh lorsqu'il est utilisé pour produire de la chaleur. Comme ainsi il peut être tentant de procéder à des combustions « grises », non conformes à la loi, de tels projets ne sont pas appropriés au présent outil. Les valorisations de bois usagé (p.ex. en provenance d'une menuiserie) ne sont pas concernées. </t>
  </si>
  <si>
    <t xml:space="preserve">Le présent outil Excel « Additionnalité économique de projets de compensation en matière de chauffage à distance: procédure simplifiée » permet d'évaluer en quelques étapes la rentabilité et l'additionnalité des projets de chauffage à distance dans le cadre de leur enregistrement en tant que projet de compensation. Cet outil se fonde sur la Communication de l'OFEV et peut remplacer l'outil d'additionnalité de la fondation KliK. Il ne saurait remplacer une description de projet complète mais peut être utilisé comme partie de la description. 
</t>
  </si>
  <si>
    <t>CHF/MWh p. cal. sup.</t>
  </si>
  <si>
    <t>Énergie industrielle (et tous les cas particuliers)</t>
  </si>
  <si>
    <t>Prix payé par l'utilisateur final (prise en compte de tous les composants)</t>
  </si>
  <si>
    <t>Prix payé par l'utilisateur final</t>
  </si>
  <si>
    <t>Critère d'admission n° 5 : Tarif pondéré payé par l'utilisateur final versus prix de revient standardisé de l'installation de référence fossile</t>
  </si>
  <si>
    <t>Tarif annuel de base (taxe de la puissance) : ce montant ne dépend usuellement que de la puissance abonnée.</t>
  </si>
  <si>
    <r>
      <t>(recettes corrections CO</t>
    </r>
    <r>
      <rPr>
        <sz val="6"/>
        <color theme="1"/>
        <rFont val="Arial"/>
        <family val="2"/>
        <scheme val="minor"/>
      </rPr>
      <t>2</t>
    </r>
    <r>
      <rPr>
        <sz val="11"/>
        <color theme="1"/>
        <rFont val="Arial"/>
        <family val="2"/>
        <scheme val="minor"/>
      </rPr>
      <t xml:space="preserve"> incl.)</t>
    </r>
  </si>
  <si>
    <t>État septembre 2017 (version 1)</t>
  </si>
  <si>
    <t xml:space="preserve">Les densifications des réseaux de chauffage à distance sont souvent économiques et ainsi non admissibles à l'examen par le présent outil. Cela ne vaut pas pour les extensions. À noter : les raccordements de nouvelles zones ou de nouveaux quartiers à un réseau de chauffage à distance sont à considérer comme des extensions. Les raccordements dans des régions déjà plus ou moins équipées sont à considérer comme des densifications.  </t>
  </si>
  <si>
    <t>Indications supplémentaires (moyenne pour une durée d'utilisation de 20 ans) :</t>
  </si>
  <si>
    <r>
      <t>Recettes CO</t>
    </r>
    <r>
      <rPr>
        <sz val="6"/>
        <color theme="1"/>
        <rFont val="Arial"/>
        <family val="2"/>
        <scheme val="minor"/>
      </rPr>
      <t>2</t>
    </r>
    <r>
      <rPr>
        <sz val="11"/>
        <color theme="1"/>
        <rFont val="Arial"/>
        <family val="2"/>
        <scheme val="minor"/>
      </rPr>
      <t xml:space="preserve"> </t>
    </r>
    <r>
      <rPr>
        <sz val="9"/>
        <color theme="1"/>
        <rFont val="Arial Narrow"/>
        <family val="2"/>
      </rPr>
      <t>prévues
(uniquement la part transférée au client par le modèle tarifaire)</t>
    </r>
  </si>
  <si>
    <t xml:space="preserve">Remarque sur l'évaluation : </t>
  </si>
  <si>
    <t>Taxe de raccordement unique : il s'agit d'une contribution aux frais d'investissements liés à la réalisation du raccordement (sous-station). La taxe de raccordement peut être divisée en une part fixe et une part dépendant de la puissance requise. Ces taxes devant souvent être payées en une seule fois, il est nécessaire de fixer une durée d'amortissement en ce qui concerne les frais du client. À cet égard on admet une durée de 20 ans et on prend en compte les annuités (taux d'intérêt : 3 %). 
La taxe de raccordement est susceptible de varier selon la nature du bâtiment (nouveau bâtiment ou bâtiment existant). Pour la part liée aux nouveaux bâtiments, les requérants doivent saisir une valeur correspondante dans le segment des clients en rapport.</t>
  </si>
  <si>
    <t>Définitions de types de projet de chauffage à distance dont l'additionnalité ne peut être mise en évidence avec le présent outil :</t>
  </si>
  <si>
    <t>Frais énergétiques spécifiques (prix du travail) : cette part dépend de la quantité de chaleur [kWh] livrée. On procède souvent à une indexation supplémentaire liée au prix de l'énergie (p. ex. indice des plaquettes de bois ou prix du mazout) et au prix à la consommation.</t>
  </si>
  <si>
    <r>
      <rPr>
        <b/>
        <sz val="10"/>
        <color theme="1"/>
        <rFont val="Arial Narrow"/>
        <family val="2"/>
      </rPr>
      <t>Fiche Critères d'admission</t>
    </r>
    <r>
      <rPr>
        <sz val="10"/>
        <color theme="1"/>
        <rFont val="Arial Narrow"/>
        <family val="2"/>
      </rPr>
      <t xml:space="preserve">  
L'outil est constitué pour l'essentiel de cinq critères d'admission : (1) type de projet, (2) indépendance économique, (3) ampleur du projet, (4) coût d'acquisition des rejets de chaleur, (5) tarif payé par l'utilisateur final en comparaison avec une installation de référence fossile. Lorsque les cinq critères sont remplis, le projet est considéré comme additionnel au sens du présent outil. Si au moins un des critères n'est pas rempli, l'additionnalité ne peut pas être évaluée avec cet outil. Elle doit alors l'être au moyen des méthodes figurant au chapitre 5 de la Communication. </t>
    </r>
  </si>
  <si>
    <r>
      <rPr>
        <b/>
        <sz val="10"/>
        <color theme="1"/>
        <rFont val="Arial Narrow"/>
        <family val="2"/>
      </rPr>
      <t>Fiche Critère n° 5</t>
    </r>
    <r>
      <rPr>
        <sz val="10"/>
        <color theme="1"/>
        <rFont val="Arial Narrow"/>
        <family val="2"/>
      </rPr>
      <t xml:space="preserve"> : </t>
    </r>
    <r>
      <rPr>
        <u/>
        <sz val="10"/>
        <color theme="1"/>
        <rFont val="Arial Narrow"/>
        <family val="2"/>
      </rPr>
      <t>Tarif pondéré payé par l'utilisateur final versus prix de revient standardisé de l'installation de référence fossile</t>
    </r>
    <r>
      <rPr>
        <sz val="10"/>
        <color theme="1"/>
        <rFont val="Arial Narrow"/>
        <family val="2"/>
      </rPr>
      <t>  
Le traitement de ce critère est divisé en deux parties, une partie input et une partie output. Dans le cas de l'input, vous avez besoin des indications relatives à la structure de la clientèle prévue et au système tarifaire. Vers la saisie des données et l'évaluation&gt;&gt;</t>
    </r>
  </si>
  <si>
    <t xml:space="preserve">Les données du projet donnant des indications quant au respect des critères doivent être documentées brièvement dans la description du projet de compensation. Dans la mesure où les critères 1 à 4 sont remplis, le critère principal n° 5 peut être examiné au moyen de la fiche « Critère n° 5" du présent outil Excel. </t>
  </si>
  <si>
    <r>
      <t>L'évaluation de la rentabilité et de l'additionnalité au moyen de cet outil se fonde sur une comparaison entre le tarif moyen pondéré payé par l'utilisateur final selon le projet et le prix de revient standardisé d'un scénario de référence décentralisé fossile. Une description détaillée de la nature de cet outil figure dans le rapport final « </t>
    </r>
    <r>
      <rPr>
        <i/>
        <sz val="10"/>
        <color theme="1"/>
        <rFont val="Arial Narrow"/>
        <family val="2"/>
      </rPr>
      <t>Konzept Positivliste für Kompensationsprojekte im Bereich Fernwärme</t>
    </r>
    <r>
      <rPr>
        <sz val="10"/>
        <color theme="1"/>
        <rFont val="Arial Narrow"/>
        <family val="2"/>
      </rPr>
      <t xml:space="preserve"> ». </t>
    </r>
  </si>
  <si>
    <t>Dans la partie output (colonnes N, O) on calcule le tarif payé par l'utilisateur final pour les segments de clients et les gros clients et on l'indique en tant que moyenne pondérée. A titre de comparaison sont calculés les prix de revient standardisés pour une référence fossile. Si le prix de revient payé par l'utilisateur final (éventuelles recettes CO2 incluses) est plus de 5 % supérieur à la référence fossile, le projet est considéré comme additionnel. Cela est indiqué dans la cellule O20. Si cette condition n'est pas remplie, il est nécessaire de procéder à un examen détaillé selon le chapitre 5 de la Communication.</t>
  </si>
  <si>
    <r>
      <rPr>
        <b/>
        <sz val="10"/>
        <color theme="1"/>
        <rFont val="Arial Narrow"/>
        <family val="2"/>
      </rPr>
      <t>Instructions concernant la saisie de données relatives à l'input lié au critère n° 5</t>
    </r>
    <r>
      <rPr>
        <sz val="10"/>
        <color theme="1"/>
        <rFont val="Arial Narrow"/>
        <family val="2"/>
      </rPr>
      <t xml:space="preserve">
Les indications exigées sont réparties sur trois groupes de clients prédéfinis : maisons familiales (0 à 50 MWh/a), petits immeubles d'habitation (50 à 150 MWh/a) et grands immeubles d'habitation (150 à 1500 MWh/a). Les consommateurs de chaleur de confort avec des besoins supérieurs à 1500 MWh/a et tous les consommateurs de chaleur industrielle sont à considérer comme de gros clients. Des indications individuelles doivent être saisies pour ceux-ci. Les bâtiments publics, les écoles, etc. dont les besoins énergétiques sont inférieurs à 1500 MWh/a peuvent être saisis dans les catégories petits ou grands immeubles d'habitation.
</t>
    </r>
    <r>
      <rPr>
        <u/>
        <sz val="10"/>
        <color theme="1"/>
        <rFont val="Arial Narrow"/>
        <family val="2"/>
      </rPr>
      <t>Instructions détaillées pour la partie input</t>
    </r>
    <r>
      <rPr>
        <sz val="10"/>
        <color theme="1"/>
        <rFont val="Arial Narrow"/>
        <family val="2"/>
      </rPr>
      <t xml:space="preserve"> (colonnes B à L) :
1. Colonnes B « Type de client » et C « Besoins énergétiques » : veuillez désigner ici tous les gros clients en précisant leurs besoins énergétiques [MWh/a]. Si cela nécessite davantage de lignes, veuillez contacter le secrétariat Compensation sous kop-ch@bafu.admin.ch.
2. Colonnes D « Puissance requise » et E « Heures d'exploitation par semaine » : veuillez indiquer pour tous les gros clients la puissance requise dans le domaine Chaleur de confort et la puissance requise ou le nombre d'heures d'exploitation hebdomadaires dans le domaine Production de chaleur.
3. Colonne F « Prix actuels de l'énergie fossile » : les prix sont prédéfinis. Pour les gros clients, on peut toutefois indiquer le prix effectif pour autant qu'il puisse être justifié par une facture récente.
4. Colonne G « Consommation d'énergie par segment de clients » : veuillez indiquer la consommation d'énergie estimée par an pour les segments de clients prédéfinis (maisons familiales, petits et grands immeubles d'habitation). Les bâtiments publics, les écoles, etc. dont les besoins énergétiques sont inférieurs à 1500 MWh/a sont concernés ici.
5. Colonnes H à K : le système tarifaire est saisi ici. Veuillez indiquer pour chaque segment de clients et chaque gros client le tarif prévu ou déjà fixé contractuellement. Vous pouvez indiquer les paramètres significatifs de votre système tarifaire. Il comprend la taxe de raccordement unique avec une part fixe et une part variable, le tarif annuel de base ou le prix de la puissance, et les frais énergétiques particuliers (prix du travail). Autre possibilité : dans la colonne L vous pouvez indiquer un tarif global comprenant tous les composants. Attention : la colonne L comprend les autres saisies.
6. Cellules D23-D25 : veuillez indiquer ici le prix de revient moyen de la chaleur (sans la prime de risque et la marge) subdivisé en coûts du capital, coûts d'exploitation et coûts énergétiques. Ces indications ne servent qu'au test de la plausibilité, elles ne sont pas utilisées pour les calculs. Veuillez en outre faire figurer dans la cellule D26 les recettes prévues en provenance de la vente des attestations (uniquement la part dépassant le tarif et qui est transférée au client).</t>
    </r>
  </si>
  <si>
    <t>Prix de l'énergie : état 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</si>
</sst>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Fr.&quot;\ #,##0.00;[Red]&quot;Fr.&quot;\ \-#,##0.00"/>
    <numFmt numFmtId="165" formatCode="0.0"/>
    <numFmt numFmtId="166" formatCode="#,##0.0"/>
    <numFmt numFmtId="167" formatCode="#,##0.000"/>
  </numFmts>
  <fonts count="37" x14ac:knownFonts="1">
    <font>
      <sz val="11"/>
      <color theme="1"/>
      <name val="Arial"/>
      <family val="2"/>
      <scheme val="minor"/>
    </font>
    <font>
      <sz val="10"/>
      <color theme="1"/>
      <name val="Arial"/>
      <family val="2"/>
      <scheme val="minor"/>
    </font>
    <font>
      <b/>
      <sz val="10"/>
      <color theme="1"/>
      <name val="Arial"/>
      <family val="2"/>
      <scheme val="minor"/>
    </font>
    <font>
      <sz val="9"/>
      <color theme="1"/>
      <name val="Arial"/>
      <family val="2"/>
      <scheme val="minor"/>
    </font>
    <font>
      <b/>
      <sz val="9"/>
      <color theme="1"/>
      <name val="Arial Narrow"/>
      <family val="2"/>
    </font>
    <font>
      <sz val="9"/>
      <color theme="1"/>
      <name val="Arial Narrow"/>
      <family val="2"/>
    </font>
    <font>
      <sz val="11"/>
      <color theme="1"/>
      <name val="Arial"/>
      <family val="2"/>
      <scheme val="minor"/>
    </font>
    <font>
      <b/>
      <sz val="12"/>
      <color theme="1"/>
      <name val="Arial Narrow"/>
      <family val="2"/>
    </font>
    <font>
      <u/>
      <sz val="11"/>
      <color theme="10"/>
      <name val="Arial"/>
      <family val="2"/>
      <scheme val="minor"/>
    </font>
    <font>
      <sz val="10"/>
      <name val="Arial"/>
      <family val="2"/>
    </font>
    <font>
      <b/>
      <sz val="10"/>
      <name val="Arial"/>
      <family val="2"/>
    </font>
    <font>
      <sz val="10"/>
      <name val="MS Sans Serif"/>
      <family val="2"/>
    </font>
    <font>
      <b/>
      <sz val="9"/>
      <name val="Arial Narrow"/>
      <family val="2"/>
    </font>
    <font>
      <u/>
      <sz val="10"/>
      <color indexed="12"/>
      <name val="MS Sans Serif"/>
      <family val="2"/>
    </font>
    <font>
      <u/>
      <sz val="10"/>
      <color indexed="12"/>
      <name val="Arial"/>
      <family val="2"/>
    </font>
    <font>
      <sz val="9"/>
      <name val="Arial Narrow"/>
      <family val="2"/>
    </font>
    <font>
      <sz val="11"/>
      <color theme="1"/>
      <name val="Arial"/>
      <family val="2"/>
      <scheme val="minor"/>
    </font>
    <font>
      <b/>
      <sz val="11"/>
      <color theme="1"/>
      <name val="Arial"/>
      <family val="2"/>
      <scheme val="minor"/>
    </font>
    <font>
      <sz val="6"/>
      <color theme="1"/>
      <name val="Arial"/>
      <family val="2"/>
      <scheme val="minor"/>
    </font>
    <font>
      <sz val="10"/>
      <color theme="1"/>
      <name val="Arial Narrow"/>
      <family val="2"/>
    </font>
    <font>
      <b/>
      <sz val="10"/>
      <color theme="1"/>
      <name val="Arial Narrow"/>
      <family val="2"/>
    </font>
    <font>
      <b/>
      <sz val="12"/>
      <color theme="1"/>
      <name val="Arial Narrow"/>
      <family val="2"/>
    </font>
    <font>
      <sz val="10"/>
      <color theme="1"/>
      <name val="Arial Narrow"/>
      <family val="2"/>
    </font>
    <font>
      <sz val="11"/>
      <color theme="1"/>
      <name val="Arial"/>
      <family val="2"/>
      <scheme val="minor"/>
    </font>
    <font>
      <u/>
      <sz val="10"/>
      <color theme="10"/>
      <name val="Arial Narrow"/>
      <family val="2"/>
    </font>
    <font>
      <u/>
      <sz val="10"/>
      <color theme="1"/>
      <name val="Arial Narrow"/>
      <family val="2"/>
    </font>
    <font>
      <sz val="10"/>
      <color theme="1"/>
      <name val="Arial"/>
      <family val="2"/>
      <scheme val="minor"/>
    </font>
    <font>
      <b/>
      <sz val="10"/>
      <color theme="0"/>
      <name val="Arial"/>
      <family val="2"/>
      <scheme val="minor"/>
    </font>
    <font>
      <b/>
      <sz val="11"/>
      <color theme="0"/>
      <name val="Arial"/>
      <family val="2"/>
      <scheme val="minor"/>
    </font>
    <font>
      <sz val="11"/>
      <color theme="1"/>
      <name val="Arial"/>
      <family val="2"/>
      <scheme val="minor"/>
    </font>
    <font>
      <b/>
      <sz val="9"/>
      <color theme="1"/>
      <name val="Arial Narrow"/>
      <family val="2"/>
    </font>
    <font>
      <sz val="9"/>
      <color theme="1"/>
      <name val="Arial Narrow"/>
      <family val="2"/>
    </font>
    <font>
      <sz val="8"/>
      <color theme="1"/>
      <name val="Arial Narrow"/>
      <family val="2"/>
    </font>
    <font>
      <sz val="10"/>
      <color theme="1"/>
      <name val="Arial Narrow"/>
      <family val="2"/>
    </font>
    <font>
      <b/>
      <sz val="10"/>
      <color theme="1"/>
      <name val="Arial Narrow"/>
      <family val="2"/>
    </font>
    <font>
      <sz val="11"/>
      <color theme="1"/>
      <name val="Arial Narrow"/>
      <family val="2"/>
    </font>
    <font>
      <i/>
      <sz val="10"/>
      <color theme="1"/>
      <name val="Arial Narrow"/>
      <family val="2"/>
    </font>
  </fonts>
  <fills count="11">
    <fill>
      <patternFill patternType="none"/>
    </fill>
    <fill>
      <patternFill patternType="gray125"/>
    </fill>
    <fill>
      <patternFill patternType="solid">
        <fgColor rgb="FFACCED5"/>
        <bgColor indexed="64"/>
      </patternFill>
    </fill>
    <fill>
      <patternFill patternType="solid">
        <fgColor rgb="FFE7F2F4"/>
        <bgColor indexed="64"/>
      </patternFill>
    </fill>
    <fill>
      <patternFill patternType="solid">
        <fgColor rgb="FFFCF0EB"/>
        <bgColor indexed="64"/>
      </patternFill>
    </fill>
    <fill>
      <patternFill patternType="solid">
        <fgColor rgb="FFFCF0D6"/>
        <bgColor indexed="64"/>
      </patternFill>
    </fill>
    <fill>
      <patternFill patternType="solid">
        <fgColor theme="0" tint="-0.14999847407452621"/>
        <bgColor indexed="64"/>
      </patternFill>
    </fill>
    <fill>
      <patternFill patternType="solid">
        <fgColor rgb="FF18768B"/>
        <bgColor indexed="64"/>
      </patternFill>
    </fill>
    <fill>
      <patternFill patternType="solid">
        <fgColor rgb="FFFDF7EA"/>
        <bgColor indexed="64"/>
      </patternFill>
    </fill>
    <fill>
      <patternFill patternType="solid">
        <fgColor rgb="FFF6D7CA"/>
        <bgColor indexed="64"/>
      </patternFill>
    </fill>
    <fill>
      <patternFill patternType="solid">
        <fgColor rgb="FFD0E5E9"/>
        <bgColor indexed="64"/>
      </patternFill>
    </fill>
  </fills>
  <borders count="48">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n">
        <color theme="0"/>
      </left>
      <right style="thin">
        <color theme="0"/>
      </right>
      <top style="thin">
        <color theme="0"/>
      </top>
      <bottom style="thin">
        <color theme="0"/>
      </bottom>
      <diagonal/>
    </border>
    <border>
      <left style="thick">
        <color theme="0"/>
      </left>
      <right/>
      <top/>
      <bottom style="thick">
        <color theme="0"/>
      </bottom>
      <diagonal/>
    </border>
    <border>
      <left style="thick">
        <color theme="0"/>
      </left>
      <right/>
      <top style="thick">
        <color theme="0"/>
      </top>
      <bottom/>
      <diagonal/>
    </border>
    <border>
      <left style="thin">
        <color theme="0"/>
      </left>
      <right/>
      <top style="thin">
        <color theme="0"/>
      </top>
      <bottom style="thick">
        <color theme="0"/>
      </bottom>
      <diagonal/>
    </border>
    <border>
      <left style="thin">
        <color theme="0"/>
      </left>
      <right/>
      <top style="thick">
        <color theme="0"/>
      </top>
      <bottom style="thin">
        <color theme="0"/>
      </bottom>
      <diagonal/>
    </border>
    <border>
      <left style="thin">
        <color theme="0"/>
      </left>
      <right/>
      <top style="thick">
        <color theme="0"/>
      </top>
      <bottom/>
      <diagonal/>
    </border>
    <border>
      <left style="thin">
        <color theme="0"/>
      </left>
      <right style="thin">
        <color theme="0"/>
      </right>
      <top style="thick">
        <color theme="0"/>
      </top>
      <bottom/>
      <diagonal/>
    </border>
    <border>
      <left style="thin">
        <color theme="0"/>
      </left>
      <right/>
      <top/>
      <bottom/>
      <diagonal/>
    </border>
    <border>
      <left/>
      <right style="thin">
        <color theme="0"/>
      </right>
      <top style="thick">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ck">
        <color theme="0"/>
      </top>
      <bottom/>
      <diagonal/>
    </border>
    <border>
      <left style="thin">
        <color indexed="64"/>
      </left>
      <right/>
      <top style="thick">
        <color theme="0"/>
      </top>
      <bottom/>
      <diagonal/>
    </border>
    <border>
      <left style="thin">
        <color indexed="64"/>
      </left>
      <right/>
      <top/>
      <bottom/>
      <diagonal/>
    </border>
    <border>
      <left/>
      <right style="thin">
        <color indexed="64"/>
      </right>
      <top style="thick">
        <color theme="0"/>
      </top>
      <bottom/>
      <diagonal/>
    </border>
    <border>
      <left style="thin">
        <color theme="0"/>
      </left>
      <right style="thick">
        <color theme="0"/>
      </right>
      <top style="thin">
        <color theme="0"/>
      </top>
      <bottom/>
      <diagonal/>
    </border>
    <border>
      <left style="thick">
        <color theme="0"/>
      </left>
      <right style="thick">
        <color theme="0"/>
      </right>
      <top style="thin">
        <color theme="0"/>
      </top>
      <bottom/>
      <diagonal/>
    </border>
    <border>
      <left style="thick">
        <color theme="0"/>
      </left>
      <right style="thick">
        <color theme="0"/>
      </right>
      <top style="thin">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medium">
        <color theme="0"/>
      </left>
      <right/>
      <top/>
      <bottom/>
      <diagonal/>
    </border>
    <border>
      <left style="thick">
        <color theme="0"/>
      </left>
      <right/>
      <top style="thin">
        <color theme="0"/>
      </top>
      <bottom style="medium">
        <color theme="0"/>
      </bottom>
      <diagonal/>
    </border>
    <border>
      <left style="thick">
        <color theme="0"/>
      </left>
      <right style="medium">
        <color theme="0"/>
      </right>
      <top style="thin">
        <color theme="0"/>
      </top>
      <bottom style="thick">
        <color theme="0"/>
      </bottom>
      <diagonal/>
    </border>
    <border>
      <left style="medium">
        <color theme="0"/>
      </left>
      <right style="thick">
        <color theme="0"/>
      </right>
      <top style="thin">
        <color theme="0"/>
      </top>
      <bottom style="thick">
        <color theme="0"/>
      </bottom>
      <diagonal/>
    </border>
  </borders>
  <cellStyleXfs count="5">
    <xf numFmtId="0" fontId="0" fillId="0" borderId="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11" fillId="0" borderId="0"/>
  </cellStyleXfs>
  <cellXfs count="211">
    <xf numFmtId="0" fontId="0" fillId="0" borderId="0" xfId="0"/>
    <xf numFmtId="0" fontId="1" fillId="0" borderId="0" xfId="0" applyFont="1"/>
    <xf numFmtId="0" fontId="2" fillId="0" borderId="0" xfId="0" applyFont="1"/>
    <xf numFmtId="0" fontId="4" fillId="2" borderId="1" xfId="0" applyFont="1" applyFill="1" applyBorder="1" applyAlignment="1">
      <alignment vertical="top" wrapText="1"/>
    </xf>
    <xf numFmtId="0" fontId="5" fillId="3" borderId="1" xfId="0" applyFont="1" applyFill="1" applyBorder="1"/>
    <xf numFmtId="0" fontId="5" fillId="0" borderId="1" xfId="0" applyFont="1" applyBorder="1"/>
    <xf numFmtId="0" fontId="5" fillId="3" borderId="1" xfId="0" applyFont="1" applyFill="1" applyBorder="1" applyAlignment="1">
      <alignment horizontal="left" vertical="top" wrapText="1"/>
    </xf>
    <xf numFmtId="0" fontId="4" fillId="2" borderId="1" xfId="0" applyFont="1"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4"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vertical="center"/>
    </xf>
    <xf numFmtId="165" fontId="4" fillId="3" borderId="1" xfId="0" applyNumberFormat="1" applyFont="1" applyFill="1" applyBorder="1" applyAlignment="1">
      <alignment horizontal="center" vertical="center"/>
    </xf>
    <xf numFmtId="0" fontId="5" fillId="3" borderId="1" xfId="0" applyFont="1" applyFill="1" applyBorder="1" applyAlignment="1">
      <alignment vertical="center"/>
    </xf>
    <xf numFmtId="0" fontId="4" fillId="0" borderId="1" xfId="0" applyFont="1" applyBorder="1"/>
    <xf numFmtId="0" fontId="1" fillId="0" borderId="1" xfId="0" applyFont="1" applyBorder="1"/>
    <xf numFmtId="0" fontId="3" fillId="0" borderId="1" xfId="0" applyFont="1" applyBorder="1"/>
    <xf numFmtId="0" fontId="5" fillId="0" borderId="1" xfId="0" applyFont="1" applyFill="1" applyBorder="1" applyAlignment="1">
      <alignment horizontal="center"/>
    </xf>
    <xf numFmtId="0" fontId="4" fillId="0" borderId="1" xfId="0" applyFont="1" applyBorder="1" applyAlignment="1"/>
    <xf numFmtId="165" fontId="5" fillId="3"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5" fillId="0" borderId="2" xfId="0" applyFont="1" applyFill="1" applyBorder="1" applyAlignment="1">
      <alignment horizontal="center"/>
    </xf>
    <xf numFmtId="0" fontId="1" fillId="0" borderId="0" xfId="0" applyFont="1" applyFill="1"/>
    <xf numFmtId="3" fontId="5" fillId="4" borderId="1" xfId="0" applyNumberFormat="1" applyFont="1" applyFill="1" applyBorder="1" applyAlignment="1">
      <alignment vertical="center"/>
    </xf>
    <xf numFmtId="3" fontId="5" fillId="4"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9" fontId="4" fillId="3" borderId="3" xfId="0" applyNumberFormat="1" applyFont="1" applyFill="1" applyBorder="1" applyAlignment="1">
      <alignment vertical="center"/>
    </xf>
    <xf numFmtId="165" fontId="4" fillId="3" borderId="3" xfId="0" applyNumberFormat="1" applyFont="1" applyFill="1" applyBorder="1" applyAlignment="1">
      <alignment horizontal="center" vertical="center"/>
    </xf>
    <xf numFmtId="0" fontId="1" fillId="0" borderId="0" xfId="0" applyFont="1" applyAlignment="1">
      <alignment horizontal="center"/>
    </xf>
    <xf numFmtId="4"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0" fontId="4" fillId="2" borderId="1" xfId="0" applyFont="1" applyFill="1" applyBorder="1" applyAlignment="1">
      <alignment horizontal="center"/>
    </xf>
    <xf numFmtId="167" fontId="5" fillId="3" borderId="1" xfId="0" applyNumberFormat="1" applyFont="1" applyFill="1" applyBorder="1" applyAlignment="1">
      <alignment horizontal="center"/>
    </xf>
    <xf numFmtId="3" fontId="5" fillId="4" borderId="1" xfId="0" applyNumberFormat="1" applyFont="1" applyFill="1" applyBorder="1" applyAlignment="1">
      <alignment horizontal="center"/>
    </xf>
    <xf numFmtId="4" fontId="5" fillId="4" borderId="1" xfId="0" applyNumberFormat="1" applyFont="1" applyFill="1" applyBorder="1" applyAlignment="1">
      <alignment horizontal="center"/>
    </xf>
    <xf numFmtId="0" fontId="5" fillId="3" borderId="3" xfId="0" applyFont="1" applyFill="1" applyBorder="1" applyAlignment="1">
      <alignment horizontal="left" vertical="top" wrapText="1"/>
    </xf>
    <xf numFmtId="0" fontId="5" fillId="0" borderId="1" xfId="0" applyFont="1" applyBorder="1" applyAlignment="1">
      <alignment horizontal="center"/>
    </xf>
    <xf numFmtId="9" fontId="5" fillId="3" borderId="1" xfId="1" applyFont="1" applyFill="1" applyBorder="1" applyAlignment="1">
      <alignment horizontal="center"/>
    </xf>
    <xf numFmtId="166" fontId="5" fillId="3" borderId="1" xfId="0" applyNumberFormat="1" applyFont="1" applyFill="1" applyBorder="1" applyAlignment="1">
      <alignment horizontal="center"/>
    </xf>
    <xf numFmtId="0" fontId="4" fillId="0" borderId="1" xfId="0" applyFont="1" applyFill="1" applyBorder="1"/>
    <xf numFmtId="43" fontId="5" fillId="3" borderId="1" xfId="0" applyNumberFormat="1" applyFont="1" applyFill="1" applyBorder="1" applyAlignment="1">
      <alignment horizontal="center" vertical="center" wrapText="1"/>
    </xf>
    <xf numFmtId="164" fontId="1" fillId="0" borderId="0" xfId="0" applyNumberFormat="1" applyFont="1"/>
    <xf numFmtId="0" fontId="4" fillId="0" borderId="0" xfId="0" applyFont="1" applyFill="1"/>
    <xf numFmtId="1" fontId="5" fillId="3" borderId="1" xfId="0" applyNumberFormat="1" applyFont="1" applyFill="1" applyBorder="1" applyAlignment="1">
      <alignment horizontal="center" vertical="center" wrapText="1"/>
    </xf>
    <xf numFmtId="43" fontId="5" fillId="5" borderId="1" xfId="0" applyNumberFormat="1" applyFont="1" applyFill="1" applyBorder="1" applyAlignment="1">
      <alignment horizontal="center" vertical="center" wrapText="1"/>
    </xf>
    <xf numFmtId="0" fontId="5" fillId="0" borderId="7" xfId="0" applyFont="1" applyFill="1" applyBorder="1" applyAlignment="1">
      <alignment horizontal="center"/>
    </xf>
    <xf numFmtId="0" fontId="5" fillId="0" borderId="6"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5" fillId="0" borderId="16" xfId="0" applyFont="1" applyBorder="1"/>
    <xf numFmtId="0" fontId="1" fillId="0" borderId="16" xfId="0" applyFont="1" applyBorder="1"/>
    <xf numFmtId="0" fontId="1" fillId="0" borderId="17" xfId="0" applyFont="1" applyBorder="1"/>
    <xf numFmtId="0" fontId="5" fillId="0" borderId="0" xfId="0" applyFont="1"/>
    <xf numFmtId="0" fontId="5" fillId="0" borderId="15" xfId="0" applyFont="1" applyFill="1" applyBorder="1" applyAlignment="1">
      <alignment horizontal="center"/>
    </xf>
    <xf numFmtId="0" fontId="5" fillId="0" borderId="18" xfId="0" applyFont="1" applyFill="1" applyBorder="1" applyAlignment="1">
      <alignment horizontal="center"/>
    </xf>
    <xf numFmtId="0" fontId="7" fillId="0" borderId="0" xfId="0" applyFont="1"/>
    <xf numFmtId="0" fontId="7" fillId="0" borderId="1" xfId="0" applyFont="1" applyBorder="1"/>
    <xf numFmtId="0" fontId="9" fillId="0" borderId="0" xfId="0" applyFont="1" applyFill="1"/>
    <xf numFmtId="43" fontId="0" fillId="0" borderId="0" xfId="3" applyFont="1" applyFill="1"/>
    <xf numFmtId="0" fontId="0" fillId="0" borderId="0" xfId="0" applyFill="1"/>
    <xf numFmtId="0" fontId="10" fillId="0" borderId="0" xfId="0" applyFont="1" applyFill="1" applyBorder="1" applyAlignment="1">
      <alignment vertical="center"/>
    </xf>
    <xf numFmtId="0" fontId="12" fillId="0" borderId="0" xfId="4" applyFont="1" applyFill="1" applyBorder="1" applyAlignment="1">
      <alignment horizontal="center" vertical="center" wrapText="1"/>
    </xf>
    <xf numFmtId="0" fontId="9" fillId="9" borderId="22" xfId="4" applyFont="1" applyFill="1" applyBorder="1" applyAlignment="1" applyProtection="1">
      <alignment horizontal="center" vertical="center" wrapText="1"/>
      <protection locked="0"/>
    </xf>
    <xf numFmtId="0" fontId="9" fillId="9" borderId="23" xfId="4" applyFont="1" applyFill="1" applyBorder="1" applyAlignment="1" applyProtection="1">
      <alignment horizontal="center" vertical="center" wrapText="1"/>
      <protection locked="0"/>
    </xf>
    <xf numFmtId="0" fontId="9" fillId="9" borderId="24" xfId="0" applyFont="1" applyFill="1" applyBorder="1" applyAlignment="1" applyProtection="1">
      <alignment vertical="center"/>
      <protection locked="0"/>
    </xf>
    <xf numFmtId="0" fontId="9" fillId="0" borderId="0" xfId="0" applyFont="1" applyFill="1" applyAlignment="1">
      <alignment vertical="center"/>
    </xf>
    <xf numFmtId="0" fontId="0" fillId="9" borderId="19" xfId="0" applyFill="1" applyBorder="1"/>
    <xf numFmtId="0" fontId="0" fillId="9" borderId="20" xfId="0" applyFill="1" applyBorder="1"/>
    <xf numFmtId="0" fontId="0" fillId="9" borderId="21" xfId="0" applyFill="1" applyBorder="1"/>
    <xf numFmtId="0" fontId="9" fillId="9" borderId="25" xfId="4" applyFont="1" applyFill="1" applyBorder="1" applyAlignment="1" applyProtection="1">
      <alignment horizontal="center" vertical="center" wrapText="1"/>
      <protection locked="0"/>
    </xf>
    <xf numFmtId="0" fontId="9" fillId="9" borderId="0" xfId="4" applyFont="1" applyFill="1" applyBorder="1" applyAlignment="1" applyProtection="1">
      <alignment horizontal="center" vertical="center" wrapText="1"/>
      <protection locked="0"/>
    </xf>
    <xf numFmtId="0" fontId="9" fillId="9" borderId="26" xfId="0" applyFont="1" applyFill="1" applyBorder="1" applyAlignment="1" applyProtection="1">
      <alignment vertical="center"/>
      <protection locked="0"/>
    </xf>
    <xf numFmtId="0" fontId="0" fillId="10" borderId="19" xfId="0" applyFill="1" applyBorder="1"/>
    <xf numFmtId="0" fontId="0" fillId="10" borderId="20" xfId="0" applyFill="1" applyBorder="1"/>
    <xf numFmtId="0" fontId="0" fillId="10" borderId="21" xfId="0" applyFill="1" applyBorder="1"/>
    <xf numFmtId="0" fontId="9" fillId="9" borderId="27" xfId="4" applyFont="1" applyFill="1" applyBorder="1" applyAlignment="1" applyProtection="1">
      <alignment horizontal="center" vertical="center" wrapText="1"/>
      <protection locked="0"/>
    </xf>
    <xf numFmtId="0" fontId="9" fillId="9" borderId="28" xfId="4" applyFont="1" applyFill="1" applyBorder="1" applyAlignment="1" applyProtection="1">
      <alignment horizontal="center" vertical="center" wrapText="1"/>
      <protection locked="0"/>
    </xf>
    <xf numFmtId="0" fontId="9" fillId="9" borderId="29" xfId="0" applyFont="1" applyFill="1" applyBorder="1" applyAlignment="1" applyProtection="1">
      <alignment vertical="center"/>
      <protection locked="0"/>
    </xf>
    <xf numFmtId="0" fontId="0" fillId="0" borderId="0" xfId="0" applyAlignment="1">
      <alignment vertical="center"/>
    </xf>
    <xf numFmtId="0" fontId="15" fillId="0" borderId="0" xfId="4" applyFont="1" applyFill="1" applyBorder="1" applyAlignment="1">
      <alignment horizontal="left" vertical="center" wrapText="1"/>
    </xf>
    <xf numFmtId="0" fontId="9" fillId="0" borderId="0" xfId="0" applyFont="1" applyFill="1" applyBorder="1" applyAlignment="1">
      <alignment vertical="center"/>
    </xf>
    <xf numFmtId="2" fontId="9" fillId="0" borderId="0" xfId="4" applyNumberFormat="1" applyFont="1" applyFill="1" applyBorder="1" applyAlignment="1">
      <alignment horizontal="center" vertical="center" wrapText="1"/>
    </xf>
    <xf numFmtId="0" fontId="0" fillId="6" borderId="0" xfId="0" applyFill="1" applyAlignment="1">
      <alignment vertical="center"/>
    </xf>
    <xf numFmtId="0" fontId="15" fillId="6" borderId="0" xfId="4" applyFont="1" applyFill="1" applyBorder="1" applyAlignment="1">
      <alignment horizontal="left" vertical="center" wrapText="1"/>
    </xf>
    <xf numFmtId="2" fontId="9" fillId="10" borderId="19" xfId="4" applyNumberFormat="1" applyFont="1" applyFill="1" applyBorder="1" applyAlignment="1">
      <alignment horizontal="center" vertical="center" wrapText="1"/>
    </xf>
    <xf numFmtId="2" fontId="9" fillId="10" borderId="20" xfId="4" applyNumberFormat="1" applyFont="1" applyFill="1" applyBorder="1" applyAlignment="1">
      <alignment horizontal="center" vertical="center" wrapText="1"/>
    </xf>
    <xf numFmtId="2" fontId="9" fillId="10" borderId="21" xfId="4" applyNumberFormat="1" applyFont="1" applyFill="1" applyBorder="1" applyAlignment="1">
      <alignment horizontal="center" vertical="center" wrapText="1"/>
    </xf>
    <xf numFmtId="2" fontId="9" fillId="10" borderId="30" xfId="4" applyNumberFormat="1"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horizontal="center" vertical="center"/>
    </xf>
    <xf numFmtId="166" fontId="5" fillId="4" borderId="1" xfId="0" applyNumberFormat="1" applyFont="1" applyFill="1" applyBorder="1" applyAlignment="1">
      <alignment vertical="center"/>
    </xf>
    <xf numFmtId="0" fontId="5" fillId="0" borderId="1" xfId="0" applyFont="1" applyFill="1" applyBorder="1" applyAlignment="1">
      <alignment horizontal="center" vertical="center" wrapText="1"/>
    </xf>
    <xf numFmtId="0" fontId="5" fillId="0" borderId="0" xfId="0" applyFont="1" applyFill="1"/>
    <xf numFmtId="0" fontId="16" fillId="0" borderId="6" xfId="0" applyFont="1" applyBorder="1"/>
    <xf numFmtId="0" fontId="16" fillId="0" borderId="0" xfId="0" applyFont="1"/>
    <xf numFmtId="0" fontId="17" fillId="0" borderId="0" xfId="0" applyFont="1"/>
    <xf numFmtId="0" fontId="0" fillId="0" borderId="0" xfId="0" quotePrefix="1" applyFont="1"/>
    <xf numFmtId="0" fontId="0" fillId="0" borderId="0" xfId="0" quotePrefix="1" applyFont="1" applyAlignment="1">
      <alignment wrapText="1"/>
    </xf>
    <xf numFmtId="0" fontId="0" fillId="0" borderId="0" xfId="0" applyFont="1" applyAlignment="1">
      <alignment wrapText="1"/>
    </xf>
    <xf numFmtId="0" fontId="21" fillId="0" borderId="0" xfId="0" applyFont="1"/>
    <xf numFmtId="0" fontId="22" fillId="0" borderId="0" xfId="0" applyFont="1"/>
    <xf numFmtId="0" fontId="24" fillId="0" borderId="0" xfId="2" applyFont="1" applyAlignment="1">
      <alignment vertical="top" wrapText="1"/>
    </xf>
    <xf numFmtId="0" fontId="23" fillId="0" borderId="0" xfId="0" applyFont="1" applyAlignment="1">
      <alignment vertical="top" wrapText="1"/>
    </xf>
    <xf numFmtId="0" fontId="23" fillId="0" borderId="0" xfId="0" applyFont="1" applyAlignment="1">
      <alignment wrapText="1"/>
    </xf>
    <xf numFmtId="0" fontId="22" fillId="4" borderId="0" xfId="0" applyFont="1" applyFill="1"/>
    <xf numFmtId="0" fontId="22" fillId="5" borderId="0" xfId="0" applyFont="1" applyFill="1"/>
    <xf numFmtId="0" fontId="22" fillId="3" borderId="0" xfId="0" applyFont="1" applyFill="1"/>
    <xf numFmtId="0" fontId="26" fillId="0" borderId="0" xfId="0" applyFont="1"/>
    <xf numFmtId="0" fontId="26" fillId="0" borderId="32" xfId="0" applyFont="1" applyBorder="1"/>
    <xf numFmtId="0" fontId="29" fillId="0" borderId="0" xfId="0" applyFont="1" applyFill="1" applyBorder="1" applyAlignment="1">
      <alignment horizontal="center" vertical="center"/>
    </xf>
    <xf numFmtId="0" fontId="26" fillId="0" borderId="13" xfId="0" applyFont="1" applyBorder="1"/>
    <xf numFmtId="0" fontId="30" fillId="2" borderId="39" xfId="0" applyFont="1" applyFill="1" applyBorder="1" applyAlignment="1">
      <alignment vertical="top" wrapText="1"/>
    </xf>
    <xf numFmtId="0" fontId="30" fillId="2" borderId="40" xfId="0" applyFont="1" applyFill="1" applyBorder="1" applyAlignment="1">
      <alignment vertical="top" wrapText="1"/>
    </xf>
    <xf numFmtId="0" fontId="30" fillId="2" borderId="41" xfId="0" applyFont="1" applyFill="1" applyBorder="1" applyAlignment="1">
      <alignment vertical="top" wrapText="1"/>
    </xf>
    <xf numFmtId="0" fontId="30" fillId="2" borderId="45" xfId="0" applyFont="1" applyFill="1" applyBorder="1" applyAlignment="1">
      <alignment vertical="top" wrapText="1"/>
    </xf>
    <xf numFmtId="0" fontId="30" fillId="0" borderId="44" xfId="0" applyFont="1" applyFill="1" applyBorder="1" applyAlignment="1">
      <alignment vertical="top" wrapText="1"/>
    </xf>
    <xf numFmtId="0" fontId="30" fillId="2" borderId="47" xfId="0" applyFont="1" applyFill="1" applyBorder="1" applyAlignment="1">
      <alignment vertical="top" wrapText="1"/>
    </xf>
    <xf numFmtId="0" fontId="30" fillId="2" borderId="46" xfId="0" applyFont="1" applyFill="1" applyBorder="1" applyAlignment="1">
      <alignment vertical="top" wrapText="1"/>
    </xf>
    <xf numFmtId="0" fontId="30" fillId="2" borderId="42" xfId="0" applyFont="1" applyFill="1" applyBorder="1" applyAlignment="1">
      <alignment vertical="top" wrapText="1"/>
    </xf>
    <xf numFmtId="0" fontId="30" fillId="2" borderId="43" xfId="0" applyFont="1" applyFill="1" applyBorder="1" applyAlignment="1">
      <alignment vertical="top" wrapText="1"/>
    </xf>
    <xf numFmtId="0" fontId="30" fillId="0" borderId="0" xfId="0" applyFont="1" applyFill="1" applyBorder="1" applyAlignment="1">
      <alignment vertical="top" wrapText="1"/>
    </xf>
    <xf numFmtId="0" fontId="31" fillId="3" borderId="4" xfId="0" applyFont="1" applyFill="1" applyBorder="1" applyAlignment="1">
      <alignment vertical="center" wrapText="1"/>
    </xf>
    <xf numFmtId="0" fontId="31" fillId="3" borderId="4" xfId="0" applyFont="1" applyFill="1" applyBorder="1" applyAlignment="1">
      <alignment horizontal="center" vertical="center" wrapText="1"/>
    </xf>
    <xf numFmtId="43" fontId="31" fillId="3" borderId="4" xfId="0" applyNumberFormat="1" applyFont="1" applyFill="1" applyBorder="1" applyAlignment="1">
      <alignment horizontal="center" vertical="center" wrapText="1"/>
    </xf>
    <xf numFmtId="3" fontId="31" fillId="4" borderId="4" xfId="0" applyNumberFormat="1" applyFont="1" applyFill="1" applyBorder="1" applyAlignment="1" applyProtection="1">
      <alignment horizontal="center" vertical="center" wrapText="1"/>
      <protection locked="0"/>
    </xf>
    <xf numFmtId="3" fontId="31" fillId="4" borderId="4" xfId="0" applyNumberFormat="1" applyFont="1" applyFill="1" applyBorder="1" applyAlignment="1" applyProtection="1">
      <alignment vertical="center"/>
      <protection locked="0"/>
    </xf>
    <xf numFmtId="166" fontId="31" fillId="4" borderId="4" xfId="0" applyNumberFormat="1" applyFont="1" applyFill="1" applyBorder="1" applyAlignment="1" applyProtection="1">
      <alignment vertical="center"/>
      <protection locked="0"/>
    </xf>
    <xf numFmtId="166" fontId="31" fillId="0" borderId="0" xfId="0" applyNumberFormat="1" applyFont="1" applyFill="1" applyBorder="1" applyAlignment="1">
      <alignment vertical="center"/>
    </xf>
    <xf numFmtId="165" fontId="31" fillId="3" borderId="1" xfId="0" applyNumberFormat="1" applyFont="1" applyFill="1" applyBorder="1" applyAlignment="1">
      <alignment horizontal="center" vertical="center"/>
    </xf>
    <xf numFmtId="0" fontId="31" fillId="3" borderId="1" xfId="0" applyFont="1" applyFill="1" applyBorder="1" applyAlignment="1">
      <alignment vertical="center" wrapText="1"/>
    </xf>
    <xf numFmtId="0" fontId="31" fillId="3" borderId="1" xfId="0" applyFont="1" applyFill="1" applyBorder="1" applyAlignment="1">
      <alignment horizontal="center" vertical="center" wrapText="1"/>
    </xf>
    <xf numFmtId="43" fontId="31" fillId="3" borderId="1" xfId="0" applyNumberFormat="1" applyFont="1" applyFill="1" applyBorder="1" applyAlignment="1">
      <alignment horizontal="center" vertical="center" wrapText="1"/>
    </xf>
    <xf numFmtId="3" fontId="31" fillId="4" borderId="1" xfId="0" applyNumberFormat="1" applyFont="1" applyFill="1" applyBorder="1" applyAlignment="1" applyProtection="1">
      <alignment horizontal="center" vertical="center" wrapText="1"/>
      <protection locked="0"/>
    </xf>
    <xf numFmtId="3" fontId="31" fillId="4" borderId="1" xfId="0" applyNumberFormat="1" applyFont="1" applyFill="1" applyBorder="1" applyAlignment="1" applyProtection="1">
      <alignment vertical="center"/>
      <protection locked="0"/>
    </xf>
    <xf numFmtId="166" fontId="31" fillId="4" borderId="1" xfId="0" applyNumberFormat="1" applyFont="1" applyFill="1" applyBorder="1" applyAlignment="1" applyProtection="1">
      <alignment vertical="center"/>
      <protection locked="0"/>
    </xf>
    <xf numFmtId="0" fontId="31" fillId="4" borderId="1" xfId="0" applyFont="1" applyFill="1" applyBorder="1" applyAlignment="1" applyProtection="1">
      <alignment vertical="center" wrapText="1"/>
      <protection locked="0"/>
    </xf>
    <xf numFmtId="43" fontId="31" fillId="5" borderId="1" xfId="0" applyNumberFormat="1" applyFont="1" applyFill="1" applyBorder="1" applyAlignment="1" applyProtection="1">
      <alignment horizontal="center" vertical="center" wrapText="1"/>
      <protection locked="0"/>
    </xf>
    <xf numFmtId="0" fontId="31" fillId="4" borderId="1" xfId="0" applyFont="1" applyFill="1" applyBorder="1" applyAlignment="1" applyProtection="1">
      <alignment horizontal="center" vertical="center" wrapText="1"/>
      <protection locked="0"/>
    </xf>
    <xf numFmtId="0" fontId="26" fillId="0" borderId="36" xfId="0" applyFont="1" applyBorder="1"/>
    <xf numFmtId="0" fontId="26" fillId="0" borderId="37" xfId="0" applyFont="1" applyFill="1" applyBorder="1"/>
    <xf numFmtId="165" fontId="30" fillId="3" borderId="1" xfId="0" applyNumberFormat="1" applyFont="1" applyFill="1" applyBorder="1" applyAlignment="1">
      <alignment horizontal="center" vertical="center"/>
    </xf>
    <xf numFmtId="0" fontId="31" fillId="0" borderId="1" xfId="0" applyFont="1" applyFill="1" applyBorder="1" applyAlignment="1">
      <alignment vertical="center" wrapText="1"/>
    </xf>
    <xf numFmtId="0" fontId="26" fillId="0" borderId="1" xfId="0" applyFont="1" applyBorder="1"/>
    <xf numFmtId="0" fontId="31" fillId="0" borderId="1" xfId="0" applyFont="1" applyBorder="1"/>
    <xf numFmtId="0" fontId="31" fillId="0" borderId="3" xfId="0" applyFont="1" applyBorder="1"/>
    <xf numFmtId="0" fontId="30" fillId="0" borderId="1" xfId="0" applyFont="1" applyBorder="1" applyAlignment="1"/>
    <xf numFmtId="0" fontId="31" fillId="0" borderId="31" xfId="0" applyFont="1" applyBorder="1" applyAlignment="1">
      <alignment vertical="center"/>
    </xf>
    <xf numFmtId="0" fontId="30" fillId="0" borderId="31" xfId="0" applyFont="1" applyBorder="1" applyAlignment="1">
      <alignment vertical="center"/>
    </xf>
    <xf numFmtId="0" fontId="31" fillId="0" borderId="0" xfId="0" applyFont="1" applyBorder="1" applyAlignment="1">
      <alignment vertical="center"/>
    </xf>
    <xf numFmtId="0" fontId="30" fillId="2" borderId="1" xfId="0" applyFont="1" applyFill="1" applyBorder="1"/>
    <xf numFmtId="0" fontId="34" fillId="0" borderId="0" xfId="0" applyFont="1"/>
    <xf numFmtId="0" fontId="31" fillId="3" borderId="1" xfId="0" applyFont="1" applyFill="1" applyBorder="1" applyAlignment="1">
      <alignment vertical="center"/>
    </xf>
    <xf numFmtId="3" fontId="31" fillId="4" borderId="1" xfId="0" applyNumberFormat="1" applyFont="1" applyFill="1" applyBorder="1" applyAlignment="1" applyProtection="1">
      <alignment horizontal="center" vertical="center"/>
      <protection locked="0"/>
    </xf>
    <xf numFmtId="0" fontId="31" fillId="3" borderId="1" xfId="0" applyFont="1" applyFill="1" applyBorder="1" applyAlignment="1">
      <alignment horizontal="left" vertical="top" wrapText="1"/>
    </xf>
    <xf numFmtId="0" fontId="26" fillId="3" borderId="1" xfId="0" applyFont="1" applyFill="1" applyBorder="1" applyAlignment="1">
      <alignment horizontal="left" vertical="center"/>
    </xf>
    <xf numFmtId="0" fontId="31" fillId="4" borderId="1" xfId="0" applyFont="1" applyFill="1" applyBorder="1" applyAlignment="1">
      <alignment horizontal="left"/>
    </xf>
    <xf numFmtId="0" fontId="31" fillId="5" borderId="1" xfId="0" applyFont="1" applyFill="1" applyBorder="1" applyAlignment="1">
      <alignment horizontal="left" vertical="center" wrapText="1"/>
    </xf>
    <xf numFmtId="0" fontId="31" fillId="3" borderId="0" xfId="0" applyFont="1" applyFill="1" applyAlignment="1">
      <alignment horizontal="left"/>
    </xf>
    <xf numFmtId="0" fontId="33" fillId="0" borderId="0" xfId="0" applyFont="1"/>
    <xf numFmtId="0" fontId="19" fillId="0" borderId="0" xfId="0" applyFont="1"/>
    <xf numFmtId="0" fontId="24" fillId="0" borderId="0" xfId="2" applyFont="1" applyAlignment="1">
      <alignment vertical="top" wrapText="1"/>
    </xf>
    <xf numFmtId="0" fontId="24" fillId="0" borderId="0" xfId="2" applyFont="1" applyAlignment="1">
      <alignment wrapText="1"/>
    </xf>
    <xf numFmtId="0" fontId="19" fillId="0" borderId="0" xfId="0" applyFont="1" applyAlignment="1">
      <alignment vertical="top" wrapText="1"/>
    </xf>
    <xf numFmtId="0" fontId="23" fillId="0" borderId="0" xfId="0" applyFont="1" applyAlignment="1">
      <alignment vertical="top" wrapText="1"/>
    </xf>
    <xf numFmtId="0" fontId="23" fillId="0" borderId="0" xfId="0" applyFont="1" applyAlignment="1">
      <alignment wrapText="1"/>
    </xf>
    <xf numFmtId="0" fontId="22" fillId="0" borderId="0" xfId="0" applyFont="1" applyAlignment="1">
      <alignment vertical="top" wrapText="1"/>
    </xf>
    <xf numFmtId="0" fontId="33" fillId="0" borderId="0" xfId="0" applyFont="1" applyAlignment="1">
      <alignment vertical="top" wrapText="1"/>
    </xf>
    <xf numFmtId="0" fontId="29" fillId="0" borderId="0" xfId="0" applyFont="1" applyAlignment="1">
      <alignment wrapText="1"/>
    </xf>
    <xf numFmtId="0" fontId="27" fillId="7" borderId="0" xfId="0" applyFont="1" applyFill="1" applyBorder="1" applyAlignment="1">
      <alignment horizontal="center" vertical="center"/>
    </xf>
    <xf numFmtId="0" fontId="28" fillId="7" borderId="0" xfId="0" applyFont="1" applyFill="1" applyBorder="1" applyAlignment="1">
      <alignment horizontal="center" vertical="center"/>
    </xf>
    <xf numFmtId="0" fontId="31" fillId="3" borderId="1" xfId="0" applyFont="1" applyFill="1" applyBorder="1" applyAlignment="1">
      <alignment vertical="top" wrapText="1"/>
    </xf>
    <xf numFmtId="0" fontId="29" fillId="3" borderId="1" xfId="0" applyFont="1" applyFill="1" applyBorder="1" applyAlignment="1">
      <alignment vertical="top"/>
    </xf>
    <xf numFmtId="0" fontId="31" fillId="3" borderId="4"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3" xfId="0" applyFont="1" applyFill="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7" fillId="7" borderId="15" xfId="0" applyFont="1" applyFill="1" applyBorder="1" applyAlignment="1">
      <alignment horizontal="center" vertical="center"/>
    </xf>
    <xf numFmtId="0" fontId="28" fillId="7" borderId="33" xfId="0" applyFont="1" applyFill="1" applyBorder="1" applyAlignment="1">
      <alignment horizontal="center" vertical="center"/>
    </xf>
    <xf numFmtId="0" fontId="28" fillId="7" borderId="34" xfId="0" applyFont="1" applyFill="1" applyBorder="1" applyAlignment="1">
      <alignment horizontal="center" vertical="center"/>
    </xf>
    <xf numFmtId="0" fontId="32" fillId="0" borderId="36" xfId="0" applyFont="1" applyBorder="1" applyAlignment="1">
      <alignment horizontal="center"/>
    </xf>
    <xf numFmtId="0" fontId="32" fillId="0" borderId="38" xfId="0" applyFont="1" applyBorder="1" applyAlignment="1">
      <alignment horizontal="center"/>
    </xf>
    <xf numFmtId="0" fontId="32" fillId="0" borderId="35" xfId="0" applyFont="1" applyBorder="1" applyAlignment="1">
      <alignment horizontal="center"/>
    </xf>
    <xf numFmtId="0" fontId="29" fillId="0" borderId="35" xfId="0" applyFont="1" applyBorder="1" applyAlignment="1">
      <alignment horizontal="center"/>
    </xf>
    <xf numFmtId="0" fontId="19" fillId="0" borderId="0" xfId="0" applyNumberFormat="1" applyFont="1" applyAlignment="1" applyProtection="1">
      <alignment horizontal="left" vertical="top" wrapText="1"/>
      <protection locked="0"/>
    </xf>
    <xf numFmtId="0" fontId="29" fillId="0" borderId="0" xfId="0" applyNumberFormat="1" applyFont="1" applyAlignment="1" applyProtection="1">
      <alignment wrapText="1"/>
      <protection locked="0"/>
    </xf>
    <xf numFmtId="0" fontId="19" fillId="0" borderId="0" xfId="0" applyFont="1" applyAlignment="1">
      <alignment horizontal="left" vertical="top" wrapText="1"/>
    </xf>
    <xf numFmtId="0" fontId="33" fillId="0" borderId="0" xfId="0" applyFont="1" applyAlignment="1">
      <alignment horizontal="left" vertical="top" wrapText="1"/>
    </xf>
    <xf numFmtId="0" fontId="35" fillId="0" borderId="0" xfId="0" applyFont="1" applyAlignment="1">
      <alignment vertical="top" wrapText="1"/>
    </xf>
    <xf numFmtId="0" fontId="5" fillId="3" borderId="1" xfId="0" applyFont="1" applyFill="1" applyBorder="1" applyAlignment="1">
      <alignment textRotation="90"/>
    </xf>
    <xf numFmtId="0" fontId="5" fillId="3" borderId="3" xfId="0" applyFont="1" applyFill="1" applyBorder="1" applyAlignment="1">
      <alignment textRotation="90" wrapText="1"/>
    </xf>
    <xf numFmtId="0" fontId="5" fillId="3" borderId="4" xfId="0" applyFont="1" applyFill="1" applyBorder="1" applyAlignment="1">
      <alignment textRotation="90" wrapText="1"/>
    </xf>
    <xf numFmtId="0" fontId="0" fillId="0" borderId="5" xfId="0" applyBorder="1" applyAlignment="1">
      <alignment textRotation="90" wrapText="1"/>
    </xf>
    <xf numFmtId="0" fontId="0" fillId="0" borderId="4" xfId="0" applyBorder="1" applyAlignment="1">
      <alignment textRotation="90" wrapText="1"/>
    </xf>
    <xf numFmtId="0" fontId="5" fillId="3"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8" fillId="8" borderId="0" xfId="2" applyFill="1" applyBorder="1" applyAlignment="1" applyProtection="1">
      <alignment vertical="center" wrapText="1"/>
    </xf>
    <xf numFmtId="0" fontId="8" fillId="8" borderId="0" xfId="2" applyFill="1" applyAlignment="1" applyProtection="1">
      <alignment vertical="center" wrapText="1"/>
    </xf>
  </cellXfs>
  <cellStyles count="5">
    <cellStyle name="Komma" xfId="3" builtinId="3"/>
    <cellStyle name="Link" xfId="2" builtinId="8"/>
    <cellStyle name="Prozent" xfId="1" builtinId="5"/>
    <cellStyle name="Standard" xfId="0" builtinId="0"/>
    <cellStyle name="Standard_faxblattformat" xfId="4" xr:uid="{00000000-0005-0000-0000-000004000000}"/>
  </cellStyles>
  <dxfs count="4">
    <dxf>
      <font>
        <color rgb="FF006100"/>
      </font>
      <fill>
        <patternFill>
          <bgColor rgb="FF29FC0C"/>
        </patternFill>
      </fill>
    </dxf>
    <dxf>
      <fill>
        <patternFill>
          <bgColor rgb="FFFFC7CE"/>
        </patternFill>
      </fill>
    </dxf>
    <dxf>
      <font>
        <color rgb="FF006100"/>
      </font>
      <fill>
        <patternFill>
          <bgColor rgb="FF2FFD2F"/>
        </patternFill>
      </fill>
    </dxf>
    <dxf>
      <fill>
        <patternFill>
          <bgColor rgb="FFFF0000"/>
        </patternFill>
      </fill>
    </dxf>
  </dxfs>
  <tableStyles count="0" defaultTableStyle="TableStyleMedium2" defaultPivotStyle="PivotStyleMedium9"/>
  <colors>
    <mruColors>
      <color rgb="FF2FFD2F"/>
      <color rgb="FF29FC0C"/>
      <color rgb="FF45F92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66674</xdr:colOff>
      <xdr:row>4</xdr:row>
      <xdr:rowOff>28575</xdr:rowOff>
    </xdr:from>
    <xdr:to>
      <xdr:col>0</xdr:col>
      <xdr:colOff>7953375</xdr:colOff>
      <xdr:row>31</xdr:row>
      <xdr:rowOff>161925</xdr:rowOff>
    </xdr:to>
    <xdr:grpSp>
      <xdr:nvGrpSpPr>
        <xdr:cNvPr id="4" name="Gruppieren 3">
          <a:extLst>
            <a:ext uri="{FF2B5EF4-FFF2-40B4-BE49-F238E27FC236}">
              <a16:creationId xmlns:a16="http://schemas.microsoft.com/office/drawing/2014/main" id="{00000000-0008-0000-0100-000004000000}"/>
            </a:ext>
          </a:extLst>
        </xdr:cNvPr>
        <xdr:cNvGrpSpPr/>
      </xdr:nvGrpSpPr>
      <xdr:grpSpPr>
        <a:xfrm>
          <a:off x="66674" y="771525"/>
          <a:ext cx="7886701" cy="5019675"/>
          <a:chOff x="107504" y="188640"/>
          <a:chExt cx="7056712" cy="4896616"/>
        </a:xfrm>
      </xdr:grpSpPr>
      <xdr:sp macro="" textlink="">
        <xdr:nvSpPr>
          <xdr:cNvPr id="5" name="Rechteck 4">
            <a:extLst>
              <a:ext uri="{FF2B5EF4-FFF2-40B4-BE49-F238E27FC236}">
                <a16:creationId xmlns:a16="http://schemas.microsoft.com/office/drawing/2014/main" id="{00000000-0008-0000-0100-000005000000}"/>
              </a:ext>
            </a:extLst>
          </xdr:cNvPr>
          <xdr:cNvSpPr/>
        </xdr:nvSpPr>
        <xdr:spPr>
          <a:xfrm>
            <a:off x="1812445" y="188640"/>
            <a:ext cx="5351771" cy="576064"/>
          </a:xfrm>
          <a:prstGeom prst="rect">
            <a:avLst/>
          </a:prstGeom>
          <a:solidFill>
            <a:srgbClr val="006B77"/>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CH" sz="1700"/>
              <a:t>Critères d’évaluation de la procédure simplifiée relative à l’additionnalité des projets de chauffage à distance</a:t>
            </a:r>
          </a:p>
        </xdr:txBody>
      </xdr:sp>
      <xdr:sp macro="" textlink="">
        <xdr:nvSpPr>
          <xdr:cNvPr id="6" name="Rechteck 5">
            <a:extLst>
              <a:ext uri="{FF2B5EF4-FFF2-40B4-BE49-F238E27FC236}">
                <a16:creationId xmlns:a16="http://schemas.microsoft.com/office/drawing/2014/main" id="{00000000-0008-0000-0100-000006000000}"/>
              </a:ext>
            </a:extLst>
          </xdr:cNvPr>
          <xdr:cNvSpPr/>
        </xdr:nvSpPr>
        <xdr:spPr>
          <a:xfrm>
            <a:off x="1812445" y="1004382"/>
            <a:ext cx="4415739" cy="504000"/>
          </a:xfrm>
          <a:prstGeom prst="rect">
            <a:avLst/>
          </a:prstGeom>
          <a:solidFill>
            <a:srgbClr val="FBECCB"/>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CH" sz="1000">
                <a:solidFill>
                  <a:schemeClr val="tx1"/>
                </a:solidFill>
                <a:latin typeface="Arial" panose="020B0604020202020204" pitchFamily="34" charset="0"/>
                <a:cs typeface="Arial" panose="020B0604020202020204" pitchFamily="34" charset="0"/>
              </a:rPr>
              <a:t>Le projet ne fait </a:t>
            </a:r>
            <a:r>
              <a:rPr lang="de-CH" sz="1000" u="sng">
                <a:solidFill>
                  <a:schemeClr val="tx1"/>
                </a:solidFill>
                <a:latin typeface="Arial" panose="020B0604020202020204" pitchFamily="34" charset="0"/>
                <a:cs typeface="Arial" panose="020B0604020202020204" pitchFamily="34" charset="0"/>
              </a:rPr>
              <a:t>pas</a:t>
            </a:r>
            <a:r>
              <a:rPr lang="de-CH" sz="1000">
                <a:solidFill>
                  <a:schemeClr val="tx1"/>
                </a:solidFill>
                <a:latin typeface="Arial" panose="020B0604020202020204" pitchFamily="34" charset="0"/>
                <a:cs typeface="Arial" panose="020B0604020202020204" pitchFamily="34" charset="0"/>
              </a:rPr>
              <a:t> partie des types de projet de chauffage à distance suivants : production de vapeur, valorisation de bois usagé, production de biogaz et densification des réseaux de chauffage à distance</a:t>
            </a:r>
          </a:p>
        </xdr:txBody>
      </xdr:sp>
      <xdr:sp macro="" textlink="">
        <xdr:nvSpPr>
          <xdr:cNvPr id="7" name="Rechteck 6">
            <a:extLst>
              <a:ext uri="{FF2B5EF4-FFF2-40B4-BE49-F238E27FC236}">
                <a16:creationId xmlns:a16="http://schemas.microsoft.com/office/drawing/2014/main" id="{00000000-0008-0000-0100-000007000000}"/>
              </a:ext>
            </a:extLst>
          </xdr:cNvPr>
          <xdr:cNvSpPr/>
        </xdr:nvSpPr>
        <xdr:spPr>
          <a:xfrm>
            <a:off x="107504" y="1004382"/>
            <a:ext cx="1584176" cy="504000"/>
          </a:xfrm>
          <a:prstGeom prst="rect">
            <a:avLst/>
          </a:prstGeom>
          <a:solidFill>
            <a:srgbClr val="FFFFFF"/>
          </a:solidFill>
          <a:ln w="25400" cap="flat" cmpd="sng" algn="ctr">
            <a:solidFill>
              <a:srgbClr val="006B77"/>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fr-CH" sz="1000">
              <a:solidFill>
                <a:schemeClr val="tx1"/>
              </a:solidFill>
              <a:latin typeface="Arial" panose="020B0604020202020204" pitchFamily="34" charset="0"/>
              <a:cs typeface="Arial" panose="020B0604020202020204" pitchFamily="34" charset="0"/>
            </a:endParaRPr>
          </a:p>
          <a:p>
            <a:r>
              <a:rPr lang="fr-CH" sz="1000">
                <a:solidFill>
                  <a:schemeClr val="tx1"/>
                </a:solidFill>
                <a:latin typeface="Arial" panose="020B0604020202020204" pitchFamily="34" charset="0"/>
                <a:cs typeface="Arial" panose="020B0604020202020204" pitchFamily="34" charset="0"/>
              </a:rPr>
              <a:t>Type de projet de chauffage à distance</a:t>
            </a:r>
          </a:p>
          <a:p>
            <a:endParaRPr lang="de-CH" sz="1000">
              <a:solidFill>
                <a:schemeClr val="tx1"/>
              </a:solidFill>
              <a:latin typeface="Arial" panose="020B0604020202020204" pitchFamily="34" charset="0"/>
              <a:cs typeface="Arial" panose="020B0604020202020204" pitchFamily="34" charset="0"/>
            </a:endParaRPr>
          </a:p>
        </xdr:txBody>
      </xdr:sp>
      <xdr:sp macro="" textlink="">
        <xdr:nvSpPr>
          <xdr:cNvPr id="8" name="Rechteck 7">
            <a:extLst>
              <a:ext uri="{FF2B5EF4-FFF2-40B4-BE49-F238E27FC236}">
                <a16:creationId xmlns:a16="http://schemas.microsoft.com/office/drawing/2014/main" id="{00000000-0008-0000-0100-000008000000}"/>
              </a:ext>
            </a:extLst>
          </xdr:cNvPr>
          <xdr:cNvSpPr/>
        </xdr:nvSpPr>
        <xdr:spPr>
          <a:xfrm>
            <a:off x="107504" y="4005176"/>
            <a:ext cx="1584176" cy="647960"/>
          </a:xfrm>
          <a:prstGeom prst="rect">
            <a:avLst/>
          </a:prstGeom>
          <a:solidFill>
            <a:srgbClr val="FFFFFF"/>
          </a:solidFill>
          <a:ln w="25400" cap="flat" cmpd="sng" algn="ctr">
            <a:solidFill>
              <a:srgbClr val="006B77"/>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000">
                <a:solidFill>
                  <a:schemeClr val="tx1"/>
                </a:solidFill>
                <a:latin typeface="Arial" panose="020B0604020202020204" pitchFamily="34" charset="0"/>
                <a:cs typeface="Arial" panose="020B0604020202020204" pitchFamily="34" charset="0"/>
              </a:rPr>
              <a:t>Ø Tarif vs </a:t>
            </a:r>
            <a:r>
              <a:rPr lang="fr-CH" sz="1000">
                <a:solidFill>
                  <a:schemeClr val="tx1"/>
                </a:solidFill>
                <a:latin typeface="Arial" panose="020B0604020202020204" pitchFamily="34" charset="0"/>
                <a:cs typeface="Arial" panose="020B0604020202020204" pitchFamily="34" charset="0"/>
              </a:rPr>
              <a:t>Prix de revient stand. de l’installation de référence</a:t>
            </a:r>
            <a:endParaRPr lang="de-CH" sz="1000">
              <a:solidFill>
                <a:schemeClr val="tx1"/>
              </a:solidFill>
              <a:latin typeface="Arial" panose="020B0604020202020204" pitchFamily="34" charset="0"/>
              <a:cs typeface="Arial" panose="020B0604020202020204" pitchFamily="34" charset="0"/>
            </a:endParaRPr>
          </a:p>
        </xdr:txBody>
      </xdr:sp>
      <xdr:sp macro="" textlink="">
        <xdr:nvSpPr>
          <xdr:cNvPr id="9" name="Rechteck 8">
            <a:extLst>
              <a:ext uri="{FF2B5EF4-FFF2-40B4-BE49-F238E27FC236}">
                <a16:creationId xmlns:a16="http://schemas.microsoft.com/office/drawing/2014/main" id="{00000000-0008-0000-0100-000009000000}"/>
              </a:ext>
            </a:extLst>
          </xdr:cNvPr>
          <xdr:cNvSpPr/>
        </xdr:nvSpPr>
        <xdr:spPr>
          <a:xfrm>
            <a:off x="1812445" y="4005176"/>
            <a:ext cx="4415737" cy="504056"/>
          </a:xfrm>
          <a:prstGeom prst="rect">
            <a:avLst/>
          </a:prstGeom>
          <a:solidFill>
            <a:srgbClr val="FCF0D6"/>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CH" sz="1000">
                <a:solidFill>
                  <a:schemeClr val="tx1"/>
                </a:solidFill>
                <a:latin typeface="Arial" panose="020B0604020202020204" pitchFamily="34" charset="0"/>
                <a:cs typeface="Arial" panose="020B0604020202020204" pitchFamily="34" charset="0"/>
              </a:rPr>
              <a:t>Tarif pondéré payé par l'utilisateur final</a:t>
            </a:r>
            <a:r>
              <a:rPr lang="de-CH" sz="1000">
                <a:solidFill>
                  <a:schemeClr val="tx1"/>
                </a:solidFill>
                <a:latin typeface="Arial" panose="020B0604020202020204" pitchFamily="34" charset="0"/>
                <a:cs typeface="Arial" panose="020B0604020202020204" pitchFamily="34" charset="0"/>
              </a:rPr>
              <a:t> / </a:t>
            </a:r>
            <a:r>
              <a:rPr lang="fr-CH" sz="1000">
                <a:solidFill>
                  <a:schemeClr val="tx1"/>
                </a:solidFill>
                <a:latin typeface="Arial" panose="020B0604020202020204" pitchFamily="34" charset="0"/>
                <a:cs typeface="Arial" panose="020B0604020202020204" pitchFamily="34" charset="0"/>
              </a:rPr>
              <a:t>prix de revient standardisé de l'installation de référence fossile</a:t>
            </a:r>
            <a:r>
              <a:rPr lang="de-CH" sz="1000">
                <a:solidFill>
                  <a:schemeClr val="tx1"/>
                </a:solidFill>
                <a:latin typeface="Arial" panose="020B0604020202020204" pitchFamily="34" charset="0"/>
                <a:cs typeface="Arial" panose="020B0604020202020204" pitchFamily="34" charset="0"/>
              </a:rPr>
              <a:t>  &gt; 1.05</a:t>
            </a:r>
          </a:p>
        </xdr:txBody>
      </xdr:sp>
      <xdr:sp macro="" textlink="">
        <xdr:nvSpPr>
          <xdr:cNvPr id="10" name="Rechteck 9">
            <a:extLst>
              <a:ext uri="{FF2B5EF4-FFF2-40B4-BE49-F238E27FC236}">
                <a16:creationId xmlns:a16="http://schemas.microsoft.com/office/drawing/2014/main" id="{00000000-0008-0000-0100-00000A000000}"/>
              </a:ext>
            </a:extLst>
          </xdr:cNvPr>
          <xdr:cNvSpPr/>
        </xdr:nvSpPr>
        <xdr:spPr>
          <a:xfrm>
            <a:off x="107504" y="1772816"/>
            <a:ext cx="1584176" cy="504000"/>
          </a:xfrm>
          <a:prstGeom prst="rect">
            <a:avLst/>
          </a:prstGeom>
          <a:solidFill>
            <a:srgbClr val="FFFFFF"/>
          </a:solidFill>
          <a:ln w="25400" cap="flat" cmpd="sng" algn="ctr">
            <a:solidFill>
              <a:srgbClr val="006B77"/>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000">
                <a:solidFill>
                  <a:schemeClr val="tx1"/>
                </a:solidFill>
                <a:latin typeface="Arial" panose="020B0604020202020204" pitchFamily="34" charset="0"/>
                <a:cs typeface="Arial" panose="020B0604020202020204" pitchFamily="34" charset="0"/>
              </a:rPr>
              <a:t>Indépendance énergétique</a:t>
            </a:r>
          </a:p>
        </xdr:txBody>
      </xdr:sp>
      <xdr:sp macro="" textlink="">
        <xdr:nvSpPr>
          <xdr:cNvPr id="11" name="Rechteck 10">
            <a:extLst>
              <a:ext uri="{FF2B5EF4-FFF2-40B4-BE49-F238E27FC236}">
                <a16:creationId xmlns:a16="http://schemas.microsoft.com/office/drawing/2014/main" id="{00000000-0008-0000-0100-00000B000000}"/>
              </a:ext>
            </a:extLst>
          </xdr:cNvPr>
          <xdr:cNvSpPr/>
        </xdr:nvSpPr>
        <xdr:spPr>
          <a:xfrm>
            <a:off x="1812445" y="1772816"/>
            <a:ext cx="4415739" cy="504000"/>
          </a:xfrm>
          <a:prstGeom prst="rect">
            <a:avLst/>
          </a:prstGeom>
          <a:solidFill>
            <a:srgbClr val="FBECCB"/>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CH" sz="1000">
              <a:solidFill>
                <a:schemeClr val="tx1"/>
              </a:solidFill>
              <a:latin typeface="Arial" panose="020B0604020202020204" pitchFamily="34" charset="0"/>
              <a:cs typeface="Arial" panose="020B0604020202020204" pitchFamily="34" charset="0"/>
            </a:endParaRPr>
          </a:p>
          <a:p>
            <a:pPr algn="ctr"/>
            <a:r>
              <a:rPr lang="de-CH" sz="1000">
                <a:solidFill>
                  <a:schemeClr val="tx1"/>
                </a:solidFill>
                <a:latin typeface="Arial" panose="020B0604020202020204" pitchFamily="34" charset="0"/>
                <a:cs typeface="Arial" panose="020B0604020202020204" pitchFamily="34" charset="0"/>
              </a:rPr>
              <a:t>Consommateurs de chaleur : au moins deux consommateurs indépendants de l’initiateur du projet qui utilisent ensemble au moins 50 % de la chaleur.</a:t>
            </a:r>
          </a:p>
          <a:p>
            <a:pPr algn="ctr"/>
            <a:r>
              <a:rPr lang="de-CH" sz="1000">
                <a:solidFill>
                  <a:schemeClr val="tx1"/>
                </a:solidFill>
                <a:latin typeface="Arial" panose="020B0604020202020204" pitchFamily="34" charset="0"/>
                <a:cs typeface="Arial" panose="020B0604020202020204" pitchFamily="34" charset="0"/>
              </a:rPr>
              <a:t>.</a:t>
            </a:r>
          </a:p>
        </xdr:txBody>
      </xdr:sp>
      <xdr:sp macro="" textlink="">
        <xdr:nvSpPr>
          <xdr:cNvPr id="12" name="Rechteck 11">
            <a:extLst>
              <a:ext uri="{FF2B5EF4-FFF2-40B4-BE49-F238E27FC236}">
                <a16:creationId xmlns:a16="http://schemas.microsoft.com/office/drawing/2014/main" id="{00000000-0008-0000-0100-00000C000000}"/>
              </a:ext>
            </a:extLst>
          </xdr:cNvPr>
          <xdr:cNvSpPr/>
        </xdr:nvSpPr>
        <xdr:spPr>
          <a:xfrm>
            <a:off x="107504" y="2492896"/>
            <a:ext cx="1584176" cy="504040"/>
          </a:xfrm>
          <a:prstGeom prst="rect">
            <a:avLst/>
          </a:prstGeom>
          <a:solidFill>
            <a:srgbClr val="FFFFFF"/>
          </a:solidFill>
          <a:ln w="25400" cap="flat" cmpd="sng" algn="ctr">
            <a:solidFill>
              <a:srgbClr val="006B77"/>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de-CH" sz="1000">
                <a:solidFill>
                  <a:schemeClr val="tx1"/>
                </a:solidFill>
                <a:latin typeface="Arial" panose="020B0604020202020204" pitchFamily="34" charset="0"/>
                <a:cs typeface="Arial" panose="020B0604020202020204" pitchFamily="34" charset="0"/>
              </a:rPr>
              <a:t>Ampleur du projet</a:t>
            </a:r>
          </a:p>
        </xdr:txBody>
      </xdr:sp>
      <xdr:sp macro="" textlink="">
        <xdr:nvSpPr>
          <xdr:cNvPr id="13" name="Rechteck 12">
            <a:extLst>
              <a:ext uri="{FF2B5EF4-FFF2-40B4-BE49-F238E27FC236}">
                <a16:creationId xmlns:a16="http://schemas.microsoft.com/office/drawing/2014/main" id="{00000000-0008-0000-0100-00000D000000}"/>
              </a:ext>
            </a:extLst>
          </xdr:cNvPr>
          <xdr:cNvSpPr/>
        </xdr:nvSpPr>
        <xdr:spPr>
          <a:xfrm>
            <a:off x="1812445" y="2492896"/>
            <a:ext cx="4415739" cy="504000"/>
          </a:xfrm>
          <a:prstGeom prst="rect">
            <a:avLst/>
          </a:prstGeom>
          <a:solidFill>
            <a:srgbClr val="FBECCB"/>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CH" sz="1000">
                <a:solidFill>
                  <a:schemeClr val="tx1"/>
                </a:solidFill>
                <a:latin typeface="Arial" panose="020B0604020202020204" pitchFamily="34" charset="0"/>
                <a:cs typeface="Arial" panose="020B0604020202020204" pitchFamily="34" charset="0"/>
              </a:rPr>
              <a:t>&lt; 20’000 MWh de chaleur livrée (selon la demande du projet final)</a:t>
            </a:r>
          </a:p>
        </xdr:txBody>
      </xdr:sp>
      <xdr:sp macro="" textlink="">
        <xdr:nvSpPr>
          <xdr:cNvPr id="14" name="Rechteck 13">
            <a:extLst>
              <a:ext uri="{FF2B5EF4-FFF2-40B4-BE49-F238E27FC236}">
                <a16:creationId xmlns:a16="http://schemas.microsoft.com/office/drawing/2014/main" id="{00000000-0008-0000-0100-00000E000000}"/>
              </a:ext>
            </a:extLst>
          </xdr:cNvPr>
          <xdr:cNvSpPr/>
        </xdr:nvSpPr>
        <xdr:spPr>
          <a:xfrm>
            <a:off x="107504" y="3213016"/>
            <a:ext cx="1584176" cy="504000"/>
          </a:xfrm>
          <a:prstGeom prst="rect">
            <a:avLst/>
          </a:prstGeom>
          <a:solidFill>
            <a:srgbClr val="FFFFFF"/>
          </a:solidFill>
          <a:ln w="25400" cap="flat" cmpd="sng" algn="ctr">
            <a:solidFill>
              <a:srgbClr val="006B77"/>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fr-CH" sz="1000">
                <a:solidFill>
                  <a:schemeClr val="tx1"/>
                </a:solidFill>
                <a:latin typeface="Arial" panose="020B0604020202020204" pitchFamily="34" charset="0"/>
                <a:cs typeface="Arial" panose="020B0604020202020204" pitchFamily="34" charset="0"/>
              </a:rPr>
              <a:t>Coûts d’acquisition des rejets de chaleur</a:t>
            </a:r>
          </a:p>
        </xdr:txBody>
      </xdr:sp>
      <xdr:sp macro="" textlink="">
        <xdr:nvSpPr>
          <xdr:cNvPr id="15" name="Rechteck 14">
            <a:extLst>
              <a:ext uri="{FF2B5EF4-FFF2-40B4-BE49-F238E27FC236}">
                <a16:creationId xmlns:a16="http://schemas.microsoft.com/office/drawing/2014/main" id="{00000000-0008-0000-0100-00000F000000}"/>
              </a:ext>
            </a:extLst>
          </xdr:cNvPr>
          <xdr:cNvSpPr/>
        </xdr:nvSpPr>
        <xdr:spPr>
          <a:xfrm>
            <a:off x="1812445" y="3212960"/>
            <a:ext cx="4415739" cy="504000"/>
          </a:xfrm>
          <a:prstGeom prst="rect">
            <a:avLst/>
          </a:prstGeom>
          <a:solidFill>
            <a:srgbClr val="FBECCB"/>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CH" sz="1000">
                <a:solidFill>
                  <a:schemeClr val="tx1"/>
                </a:solidFill>
                <a:latin typeface="Arial" panose="020B0604020202020204" pitchFamily="34" charset="0"/>
                <a:cs typeface="Arial" panose="020B0604020202020204" pitchFamily="34" charset="0"/>
              </a:rPr>
              <a:t>Sources de rejets de chaleur directement utilisables (sans pompes à chaleur) ayant un coût d’acquisition d’au moins 2 cts/kWh </a:t>
            </a:r>
          </a:p>
        </xdr:txBody>
      </xdr:sp>
      <xdr:cxnSp macro="">
        <xdr:nvCxnSpPr>
          <xdr:cNvPr id="16" name="Gerade Verbindung mit Pfeil 15">
            <a:extLst>
              <a:ext uri="{FF2B5EF4-FFF2-40B4-BE49-F238E27FC236}">
                <a16:creationId xmlns:a16="http://schemas.microsoft.com/office/drawing/2014/main" id="{00000000-0008-0000-0100-000010000000}"/>
              </a:ext>
            </a:extLst>
          </xdr:cNvPr>
          <xdr:cNvCxnSpPr>
            <a:stCxn id="6" idx="3"/>
          </xdr:cNvCxnSpPr>
        </xdr:nvCxnSpPr>
        <xdr:spPr>
          <a:xfrm>
            <a:off x="6228184" y="1256382"/>
            <a:ext cx="57606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Textfeld 26">
            <a:extLst>
              <a:ext uri="{FF2B5EF4-FFF2-40B4-BE49-F238E27FC236}">
                <a16:creationId xmlns:a16="http://schemas.microsoft.com/office/drawing/2014/main" id="{00000000-0008-0000-0100-000011000000}"/>
              </a:ext>
            </a:extLst>
          </xdr:cNvPr>
          <xdr:cNvSpPr txBox="1"/>
        </xdr:nvSpPr>
        <xdr:spPr>
          <a:xfrm>
            <a:off x="6331710" y="1045956"/>
            <a:ext cx="348172"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non</a:t>
            </a:r>
          </a:p>
        </xdr:txBody>
      </xdr:sp>
      <xdr:cxnSp macro="">
        <xdr:nvCxnSpPr>
          <xdr:cNvPr id="18" name="Gewinkelte Verbindung 17">
            <a:extLst>
              <a:ext uri="{FF2B5EF4-FFF2-40B4-BE49-F238E27FC236}">
                <a16:creationId xmlns:a16="http://schemas.microsoft.com/office/drawing/2014/main" id="{00000000-0008-0000-0100-000012000000}"/>
              </a:ext>
            </a:extLst>
          </xdr:cNvPr>
          <xdr:cNvCxnSpPr>
            <a:stCxn id="6" idx="2"/>
            <a:endCxn id="10" idx="0"/>
          </xdr:cNvCxnSpPr>
        </xdr:nvCxnSpPr>
        <xdr:spPr>
          <a:xfrm rot="5400000">
            <a:off x="2327737" y="80238"/>
            <a:ext cx="264434" cy="3120723"/>
          </a:xfrm>
          <a:prstGeom prst="bentConnector3">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9" name="Textfeld 58">
            <a:extLst>
              <a:ext uri="{FF2B5EF4-FFF2-40B4-BE49-F238E27FC236}">
                <a16:creationId xmlns:a16="http://schemas.microsoft.com/office/drawing/2014/main" id="{00000000-0008-0000-0100-000013000000}"/>
              </a:ext>
            </a:extLst>
          </xdr:cNvPr>
          <xdr:cNvSpPr txBox="1"/>
        </xdr:nvSpPr>
        <xdr:spPr>
          <a:xfrm>
            <a:off x="4020313" y="1508382"/>
            <a:ext cx="317716"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oui</a:t>
            </a:r>
          </a:p>
        </xdr:txBody>
      </xdr:sp>
      <xdr:cxnSp macro="">
        <xdr:nvCxnSpPr>
          <xdr:cNvPr id="20" name="Gerade Verbindung mit Pfeil 19">
            <a:extLst>
              <a:ext uri="{FF2B5EF4-FFF2-40B4-BE49-F238E27FC236}">
                <a16:creationId xmlns:a16="http://schemas.microsoft.com/office/drawing/2014/main" id="{00000000-0008-0000-0100-000014000000}"/>
              </a:ext>
            </a:extLst>
          </xdr:cNvPr>
          <xdr:cNvCxnSpPr>
            <a:stCxn id="11" idx="3"/>
          </xdr:cNvCxnSpPr>
        </xdr:nvCxnSpPr>
        <xdr:spPr>
          <a:xfrm>
            <a:off x="6228184" y="2024816"/>
            <a:ext cx="57606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Textfeld 64">
            <a:extLst>
              <a:ext uri="{FF2B5EF4-FFF2-40B4-BE49-F238E27FC236}">
                <a16:creationId xmlns:a16="http://schemas.microsoft.com/office/drawing/2014/main" id="{00000000-0008-0000-0100-000015000000}"/>
              </a:ext>
            </a:extLst>
          </xdr:cNvPr>
          <xdr:cNvSpPr txBox="1"/>
        </xdr:nvSpPr>
        <xdr:spPr>
          <a:xfrm>
            <a:off x="6331710" y="1809372"/>
            <a:ext cx="348172"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non</a:t>
            </a:r>
          </a:p>
        </xdr:txBody>
      </xdr:sp>
      <xdr:sp macro="" textlink="">
        <xdr:nvSpPr>
          <xdr:cNvPr id="22" name="Textfeld 85">
            <a:extLst>
              <a:ext uri="{FF2B5EF4-FFF2-40B4-BE49-F238E27FC236}">
                <a16:creationId xmlns:a16="http://schemas.microsoft.com/office/drawing/2014/main" id="{00000000-0008-0000-0100-000016000000}"/>
              </a:ext>
            </a:extLst>
          </xdr:cNvPr>
          <xdr:cNvSpPr txBox="1"/>
        </xdr:nvSpPr>
        <xdr:spPr>
          <a:xfrm>
            <a:off x="4020316" y="2253464"/>
            <a:ext cx="317716"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oui</a:t>
            </a:r>
          </a:p>
        </xdr:txBody>
      </xdr:sp>
      <xdr:cxnSp macro="">
        <xdr:nvCxnSpPr>
          <xdr:cNvPr id="23" name="Gerade Verbindung mit Pfeil 22">
            <a:extLst>
              <a:ext uri="{FF2B5EF4-FFF2-40B4-BE49-F238E27FC236}">
                <a16:creationId xmlns:a16="http://schemas.microsoft.com/office/drawing/2014/main" id="{00000000-0008-0000-0100-000017000000}"/>
              </a:ext>
            </a:extLst>
          </xdr:cNvPr>
          <xdr:cNvCxnSpPr/>
        </xdr:nvCxnSpPr>
        <xdr:spPr>
          <a:xfrm flipV="1">
            <a:off x="6228184" y="2674853"/>
            <a:ext cx="576062"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Textfeld 87">
            <a:extLst>
              <a:ext uri="{FF2B5EF4-FFF2-40B4-BE49-F238E27FC236}">
                <a16:creationId xmlns:a16="http://schemas.microsoft.com/office/drawing/2014/main" id="{00000000-0008-0000-0100-000018000000}"/>
              </a:ext>
            </a:extLst>
          </xdr:cNvPr>
          <xdr:cNvSpPr txBox="1"/>
        </xdr:nvSpPr>
        <xdr:spPr>
          <a:xfrm>
            <a:off x="6331710" y="2455441"/>
            <a:ext cx="348172"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non</a:t>
            </a:r>
          </a:p>
        </xdr:txBody>
      </xdr:sp>
      <xdr:sp macro="" textlink="">
        <xdr:nvSpPr>
          <xdr:cNvPr id="25" name="Textfeld 91">
            <a:extLst>
              <a:ext uri="{FF2B5EF4-FFF2-40B4-BE49-F238E27FC236}">
                <a16:creationId xmlns:a16="http://schemas.microsoft.com/office/drawing/2014/main" id="{00000000-0008-0000-0100-000019000000}"/>
              </a:ext>
            </a:extLst>
          </xdr:cNvPr>
          <xdr:cNvSpPr txBox="1"/>
        </xdr:nvSpPr>
        <xdr:spPr>
          <a:xfrm>
            <a:off x="4020316" y="2961294"/>
            <a:ext cx="317716"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oui</a:t>
            </a:r>
          </a:p>
        </xdr:txBody>
      </xdr:sp>
      <xdr:cxnSp macro="">
        <xdr:nvCxnSpPr>
          <xdr:cNvPr id="26" name="Gerade Verbindung mit Pfeil 25">
            <a:extLst>
              <a:ext uri="{FF2B5EF4-FFF2-40B4-BE49-F238E27FC236}">
                <a16:creationId xmlns:a16="http://schemas.microsoft.com/office/drawing/2014/main" id="{00000000-0008-0000-0100-00001A000000}"/>
              </a:ext>
            </a:extLst>
          </xdr:cNvPr>
          <xdr:cNvCxnSpPr>
            <a:stCxn id="15" idx="3"/>
          </xdr:cNvCxnSpPr>
        </xdr:nvCxnSpPr>
        <xdr:spPr>
          <a:xfrm>
            <a:off x="6228184" y="3464960"/>
            <a:ext cx="576064" cy="5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7" name="Textfeld 93">
            <a:extLst>
              <a:ext uri="{FF2B5EF4-FFF2-40B4-BE49-F238E27FC236}">
                <a16:creationId xmlns:a16="http://schemas.microsoft.com/office/drawing/2014/main" id="{00000000-0008-0000-0100-00001B000000}"/>
              </a:ext>
            </a:extLst>
          </xdr:cNvPr>
          <xdr:cNvSpPr txBox="1"/>
        </xdr:nvSpPr>
        <xdr:spPr>
          <a:xfrm>
            <a:off x="6331710" y="3180202"/>
            <a:ext cx="348172"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non</a:t>
            </a:r>
          </a:p>
        </xdr:txBody>
      </xdr:sp>
      <xdr:sp macro="" textlink="">
        <xdr:nvSpPr>
          <xdr:cNvPr id="28" name="Textfeld 99">
            <a:extLst>
              <a:ext uri="{FF2B5EF4-FFF2-40B4-BE49-F238E27FC236}">
                <a16:creationId xmlns:a16="http://schemas.microsoft.com/office/drawing/2014/main" id="{00000000-0008-0000-0100-00001C000000}"/>
              </a:ext>
            </a:extLst>
          </xdr:cNvPr>
          <xdr:cNvSpPr txBox="1"/>
        </xdr:nvSpPr>
        <xdr:spPr>
          <a:xfrm>
            <a:off x="4020313" y="3717032"/>
            <a:ext cx="317716"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oui</a:t>
            </a:r>
          </a:p>
        </xdr:txBody>
      </xdr:sp>
      <xdr:sp macro="" textlink="">
        <xdr:nvSpPr>
          <xdr:cNvPr id="29" name="Rechteck 28">
            <a:extLst>
              <a:ext uri="{FF2B5EF4-FFF2-40B4-BE49-F238E27FC236}">
                <a16:creationId xmlns:a16="http://schemas.microsoft.com/office/drawing/2014/main" id="{00000000-0008-0000-0100-00001D000000}"/>
              </a:ext>
            </a:extLst>
          </xdr:cNvPr>
          <xdr:cNvSpPr/>
        </xdr:nvSpPr>
        <xdr:spPr>
          <a:xfrm>
            <a:off x="6804248" y="1029111"/>
            <a:ext cx="359968" cy="3844503"/>
          </a:xfrm>
          <a:prstGeom prst="rect">
            <a:avLst/>
          </a:prstGeom>
          <a:solidFill>
            <a:srgbClr val="F1BFAC"/>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vert270"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CH" sz="1000">
                <a:solidFill>
                  <a:schemeClr val="tx1"/>
                </a:solidFill>
                <a:latin typeface="Arial" panose="020B0604020202020204" pitchFamily="34" charset="0"/>
                <a:cs typeface="Arial" panose="020B0604020202020204" pitchFamily="34" charset="0"/>
              </a:rPr>
              <a:t>Preuve selon le chapitre 5 de la Communication (le présent outil n’est pas applicable)</a:t>
            </a:r>
          </a:p>
        </xdr:txBody>
      </xdr:sp>
      <xdr:cxnSp macro="">
        <xdr:nvCxnSpPr>
          <xdr:cNvPr id="30" name="Gewinkelte Verbindung 29">
            <a:extLst>
              <a:ext uri="{FF2B5EF4-FFF2-40B4-BE49-F238E27FC236}">
                <a16:creationId xmlns:a16="http://schemas.microsoft.com/office/drawing/2014/main" id="{00000000-0008-0000-0100-00001E000000}"/>
              </a:ext>
            </a:extLst>
          </xdr:cNvPr>
          <xdr:cNvCxnSpPr>
            <a:cxnSpLocks/>
            <a:endCxn id="8" idx="0"/>
          </xdr:cNvCxnSpPr>
        </xdr:nvCxnSpPr>
        <xdr:spPr>
          <a:xfrm rot="10800000" flipV="1">
            <a:off x="899592" y="3717032"/>
            <a:ext cx="3120724" cy="288144"/>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1" name="Gewinkelte Verbindung 30">
            <a:extLst>
              <a:ext uri="{FF2B5EF4-FFF2-40B4-BE49-F238E27FC236}">
                <a16:creationId xmlns:a16="http://schemas.microsoft.com/office/drawing/2014/main" id="{00000000-0008-0000-0100-00001F000000}"/>
              </a:ext>
            </a:extLst>
          </xdr:cNvPr>
          <xdr:cNvCxnSpPr>
            <a:stCxn id="11" idx="2"/>
            <a:endCxn id="12" idx="0"/>
          </xdr:cNvCxnSpPr>
        </xdr:nvCxnSpPr>
        <xdr:spPr>
          <a:xfrm rot="5400000">
            <a:off x="2351914" y="824495"/>
            <a:ext cx="216080" cy="3120723"/>
          </a:xfrm>
          <a:prstGeom prst="bentConnector3">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 name="Rechteck 31">
            <a:extLst>
              <a:ext uri="{FF2B5EF4-FFF2-40B4-BE49-F238E27FC236}">
                <a16:creationId xmlns:a16="http://schemas.microsoft.com/office/drawing/2014/main" id="{00000000-0008-0000-0100-000020000000}"/>
              </a:ext>
            </a:extLst>
          </xdr:cNvPr>
          <xdr:cNvSpPr/>
        </xdr:nvSpPr>
        <xdr:spPr>
          <a:xfrm>
            <a:off x="1812445" y="4725256"/>
            <a:ext cx="4415737" cy="360000"/>
          </a:xfrm>
          <a:prstGeom prst="rect">
            <a:avLst/>
          </a:prstGeom>
          <a:solidFill>
            <a:srgbClr val="ACCED5"/>
          </a:solidFill>
          <a:ln w="25400" cap="flat" cmpd="sng" algn="ctr">
            <a:solidFill>
              <a:schemeClr val="accent1">
                <a:shade val="50000"/>
                <a:alpha val="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CH" sz="1000">
                <a:solidFill>
                  <a:schemeClr val="tx1"/>
                </a:solidFill>
                <a:latin typeface="Arial" panose="020B0604020202020204" pitchFamily="34" charset="0"/>
                <a:cs typeface="Arial" panose="020B0604020202020204" pitchFamily="34" charset="0"/>
              </a:rPr>
              <a:t>L’additionnalité économique est prouvée.</a:t>
            </a:r>
          </a:p>
        </xdr:txBody>
      </xdr:sp>
      <xdr:cxnSp macro="">
        <xdr:nvCxnSpPr>
          <xdr:cNvPr id="33" name="Gerade Verbindung mit Pfeil 32">
            <a:extLst>
              <a:ext uri="{FF2B5EF4-FFF2-40B4-BE49-F238E27FC236}">
                <a16:creationId xmlns:a16="http://schemas.microsoft.com/office/drawing/2014/main" id="{00000000-0008-0000-0100-000021000000}"/>
              </a:ext>
            </a:extLst>
          </xdr:cNvPr>
          <xdr:cNvCxnSpPr/>
        </xdr:nvCxnSpPr>
        <xdr:spPr>
          <a:xfrm>
            <a:off x="6228182" y="4253187"/>
            <a:ext cx="576064" cy="2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4" name="Textfeld 100">
            <a:extLst>
              <a:ext uri="{FF2B5EF4-FFF2-40B4-BE49-F238E27FC236}">
                <a16:creationId xmlns:a16="http://schemas.microsoft.com/office/drawing/2014/main" id="{00000000-0008-0000-0100-000022000000}"/>
              </a:ext>
            </a:extLst>
          </xdr:cNvPr>
          <xdr:cNvSpPr txBox="1"/>
        </xdr:nvSpPr>
        <xdr:spPr>
          <a:xfrm>
            <a:off x="6331710" y="4005176"/>
            <a:ext cx="348172"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non</a:t>
            </a:r>
          </a:p>
        </xdr:txBody>
      </xdr:sp>
      <xdr:cxnSp macro="">
        <xdr:nvCxnSpPr>
          <xdr:cNvPr id="35" name="Gerade Verbindung mit Pfeil 34">
            <a:extLst>
              <a:ext uri="{FF2B5EF4-FFF2-40B4-BE49-F238E27FC236}">
                <a16:creationId xmlns:a16="http://schemas.microsoft.com/office/drawing/2014/main" id="{00000000-0008-0000-0100-000023000000}"/>
              </a:ext>
            </a:extLst>
          </xdr:cNvPr>
          <xdr:cNvCxnSpPr>
            <a:stCxn id="9" idx="2"/>
            <a:endCxn id="32" idx="0"/>
          </xdr:cNvCxnSpPr>
        </xdr:nvCxnSpPr>
        <xdr:spPr>
          <a:xfrm>
            <a:off x="4020314" y="4509232"/>
            <a:ext cx="0" cy="2160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 name="Textfeld 101">
            <a:extLst>
              <a:ext uri="{FF2B5EF4-FFF2-40B4-BE49-F238E27FC236}">
                <a16:creationId xmlns:a16="http://schemas.microsoft.com/office/drawing/2014/main" id="{00000000-0008-0000-0100-000024000000}"/>
              </a:ext>
            </a:extLst>
          </xdr:cNvPr>
          <xdr:cNvSpPr txBox="1"/>
        </xdr:nvSpPr>
        <xdr:spPr>
          <a:xfrm>
            <a:off x="4040931" y="4513686"/>
            <a:ext cx="317716" cy="215444"/>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800"/>
              <a:t>oui</a:t>
            </a:r>
          </a:p>
        </xdr:txBody>
      </xdr:sp>
      <xdr:cxnSp macro="">
        <xdr:nvCxnSpPr>
          <xdr:cNvPr id="37" name="Gewinkelte Verbindung 36">
            <a:extLst>
              <a:ext uri="{FF2B5EF4-FFF2-40B4-BE49-F238E27FC236}">
                <a16:creationId xmlns:a16="http://schemas.microsoft.com/office/drawing/2014/main" id="{00000000-0008-0000-0100-000025000000}"/>
              </a:ext>
            </a:extLst>
          </xdr:cNvPr>
          <xdr:cNvCxnSpPr/>
        </xdr:nvCxnSpPr>
        <xdr:spPr>
          <a:xfrm rot="10800000" flipV="1">
            <a:off x="920209" y="2996937"/>
            <a:ext cx="3120723" cy="216080"/>
          </a:xfrm>
          <a:prstGeom prst="bentConnector3">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xdr:colOff>
      <xdr:row>15</xdr:row>
      <xdr:rowOff>19050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9492"/>
        <a:stretch>
          <a:fillRect/>
        </a:stretch>
      </xdr:blipFill>
      <xdr:spPr bwMode="auto">
        <a:xfrm>
          <a:off x="0" y="0"/>
          <a:ext cx="5029200"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ecoFarbschema11">
      <a:dk1>
        <a:sysClr val="windowText" lastClr="000000"/>
      </a:dk1>
      <a:lt1>
        <a:sysClr val="window" lastClr="FFFFFF"/>
      </a:lt1>
      <a:dk2>
        <a:srgbClr val="1F497D"/>
      </a:dk2>
      <a:lt2>
        <a:srgbClr val="EEECE1"/>
      </a:lt2>
      <a:accent1>
        <a:srgbClr val="006B77"/>
      </a:accent1>
      <a:accent2>
        <a:srgbClr val="4E93A4"/>
      </a:accent2>
      <a:accent3>
        <a:srgbClr val="9BC2CA"/>
      </a:accent3>
      <a:accent4>
        <a:srgbClr val="E32523"/>
      </a:accent4>
      <a:accent5>
        <a:srgbClr val="E58776"/>
      </a:accent5>
      <a:accent6>
        <a:srgbClr val="F1BFAC"/>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afu.admin.ch/compensation" TargetMode="External"/><Relationship Id="rId2" Type="http://schemas.openxmlformats.org/officeDocument/2006/relationships/hyperlink" Target="https://www.bafu.admin.ch/bafu/de/home/themen/klima/publikationen-studien/publikationen/projekte-programme-emissionsverminderung-inland.html" TargetMode="External"/><Relationship Id="rId1" Type="http://schemas.openxmlformats.org/officeDocument/2006/relationships/hyperlink" Target="https://www.bafu.admin.ch/dam/bafu/de/dokumente/klima/externe-studien-berichte/konzept-positivliste-fuer-kompensationsprojekte-im-bereich-fernwaerme.pdf.download.pdf/17.07.18_Projekt_Positivliste_Schlussbericht_mit_korrekten_Impressum_f%C3%BCr_Ver%C3%B6f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bfs.admin.ch/bfs/de/home/dienstleistungen/fuer-medienschaffende/alle-veroeffentlichungen.assetdetail.3142800.html" TargetMode="External"/><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2:M40"/>
  <sheetViews>
    <sheetView showGridLines="0" zoomScaleNormal="100" workbookViewId="0">
      <selection activeCell="A5" sqref="A5"/>
    </sheetView>
  </sheetViews>
  <sheetFormatPr baseColWidth="10" defaultColWidth="9" defaultRowHeight="12.75" x14ac:dyDescent="0.2"/>
  <cols>
    <col min="1" max="16384" width="9" style="112"/>
  </cols>
  <sheetData>
    <row r="2" spans="1:13" ht="15.75" x14ac:dyDescent="0.25">
      <c r="A2" s="111" t="s">
        <v>152</v>
      </c>
    </row>
    <row r="3" spans="1:13" ht="15.75" x14ac:dyDescent="0.25">
      <c r="A3" s="111" t="s">
        <v>104</v>
      </c>
    </row>
    <row r="4" spans="1:13" x14ac:dyDescent="0.2">
      <c r="A4" s="112" t="s">
        <v>165</v>
      </c>
    </row>
    <row r="5" spans="1:13" x14ac:dyDescent="0.2">
      <c r="A5" s="171" t="s">
        <v>179</v>
      </c>
    </row>
    <row r="7" spans="1:13" ht="12.75" customHeight="1" x14ac:dyDescent="0.2">
      <c r="A7" s="177" t="s">
        <v>157</v>
      </c>
      <c r="B7" s="175"/>
      <c r="C7" s="175"/>
      <c r="D7" s="175"/>
      <c r="E7" s="175"/>
      <c r="F7" s="175"/>
      <c r="G7" s="175"/>
      <c r="H7" s="175"/>
      <c r="I7" s="175"/>
      <c r="K7" s="172" t="s">
        <v>109</v>
      </c>
      <c r="L7" s="172"/>
      <c r="M7" s="172"/>
    </row>
    <row r="8" spans="1:13" ht="12.75" customHeight="1" x14ac:dyDescent="0.2">
      <c r="A8" s="175"/>
      <c r="B8" s="175"/>
      <c r="C8" s="175"/>
      <c r="D8" s="175"/>
      <c r="E8" s="175"/>
      <c r="F8" s="175"/>
      <c r="G8" s="175"/>
      <c r="H8" s="175"/>
      <c r="I8" s="175"/>
      <c r="K8" s="172"/>
      <c r="L8" s="172"/>
      <c r="M8" s="172"/>
    </row>
    <row r="9" spans="1:13" ht="12.75" customHeight="1" x14ac:dyDescent="0.2">
      <c r="A9" s="175"/>
      <c r="B9" s="175"/>
      <c r="C9" s="175"/>
      <c r="D9" s="175"/>
      <c r="E9" s="175"/>
      <c r="F9" s="175"/>
      <c r="G9" s="175"/>
      <c r="H9" s="175"/>
      <c r="I9" s="175"/>
      <c r="K9" s="172" t="s">
        <v>110</v>
      </c>
      <c r="L9" s="173"/>
      <c r="M9" s="173"/>
    </row>
    <row r="10" spans="1:13" ht="12.75" customHeight="1" x14ac:dyDescent="0.2">
      <c r="A10" s="175"/>
      <c r="B10" s="175"/>
      <c r="C10" s="175"/>
      <c r="D10" s="175"/>
      <c r="E10" s="175"/>
      <c r="F10" s="175"/>
      <c r="G10" s="175"/>
      <c r="H10" s="175"/>
      <c r="I10" s="175"/>
      <c r="K10" s="173"/>
      <c r="L10" s="173"/>
      <c r="M10" s="173"/>
    </row>
    <row r="11" spans="1:13" ht="12.75" customHeight="1" x14ac:dyDescent="0.2">
      <c r="A11" s="175"/>
      <c r="B11" s="175"/>
      <c r="C11" s="175"/>
      <c r="D11" s="175"/>
      <c r="E11" s="175"/>
      <c r="F11" s="175"/>
      <c r="G11" s="175"/>
      <c r="H11" s="175"/>
      <c r="I11" s="175"/>
      <c r="K11" s="173"/>
      <c r="L11" s="173"/>
      <c r="M11" s="173"/>
    </row>
    <row r="12" spans="1:13" ht="12.75" customHeight="1" x14ac:dyDescent="0.2">
      <c r="A12" s="175"/>
      <c r="B12" s="175"/>
      <c r="C12" s="175"/>
      <c r="D12" s="175"/>
      <c r="E12" s="175"/>
      <c r="F12" s="175"/>
      <c r="G12" s="175"/>
      <c r="H12" s="175"/>
      <c r="I12" s="175"/>
      <c r="K12" s="113"/>
      <c r="L12" s="113"/>
      <c r="M12" s="113"/>
    </row>
    <row r="13" spans="1:13" ht="4.5" customHeight="1" x14ac:dyDescent="0.2"/>
    <row r="14" spans="1:13" x14ac:dyDescent="0.2">
      <c r="A14" s="174" t="s">
        <v>176</v>
      </c>
      <c r="B14" s="175"/>
      <c r="C14" s="175"/>
      <c r="D14" s="175"/>
      <c r="E14" s="175"/>
      <c r="F14" s="175"/>
      <c r="G14" s="175"/>
      <c r="H14" s="175"/>
      <c r="I14" s="175"/>
      <c r="K14" s="172" t="s">
        <v>111</v>
      </c>
      <c r="L14" s="172"/>
      <c r="M14" s="172"/>
    </row>
    <row r="15" spans="1:13" x14ac:dyDescent="0.2">
      <c r="A15" s="175"/>
      <c r="B15" s="175"/>
      <c r="C15" s="175"/>
      <c r="D15" s="175"/>
      <c r="E15" s="175"/>
      <c r="F15" s="175"/>
      <c r="G15" s="175"/>
      <c r="H15" s="175"/>
      <c r="I15" s="175"/>
      <c r="K15" s="172"/>
      <c r="L15" s="172"/>
      <c r="M15" s="172"/>
    </row>
    <row r="16" spans="1:13" x14ac:dyDescent="0.2">
      <c r="A16" s="175"/>
      <c r="B16" s="175"/>
      <c r="C16" s="175"/>
      <c r="D16" s="175"/>
      <c r="E16" s="175"/>
      <c r="F16" s="175"/>
      <c r="G16" s="175"/>
      <c r="H16" s="175"/>
      <c r="I16" s="175"/>
      <c r="K16" s="172"/>
      <c r="L16" s="172"/>
      <c r="M16" s="172"/>
    </row>
    <row r="17" spans="1:13" x14ac:dyDescent="0.2">
      <c r="A17" s="175"/>
      <c r="B17" s="175"/>
      <c r="C17" s="175"/>
      <c r="D17" s="175"/>
      <c r="E17" s="175"/>
      <c r="F17" s="175"/>
      <c r="G17" s="175"/>
      <c r="H17" s="175"/>
      <c r="I17" s="175"/>
      <c r="K17" s="176"/>
      <c r="L17" s="176"/>
      <c r="M17" s="176"/>
    </row>
    <row r="18" spans="1:13" x14ac:dyDescent="0.2">
      <c r="A18" s="175"/>
      <c r="B18" s="175"/>
      <c r="C18" s="175"/>
      <c r="D18" s="175"/>
      <c r="E18" s="175"/>
      <c r="F18" s="175"/>
      <c r="G18" s="175"/>
      <c r="H18" s="175"/>
      <c r="I18" s="175"/>
    </row>
    <row r="19" spans="1:13" ht="6" customHeight="1" x14ac:dyDescent="0.2">
      <c r="A19" s="114"/>
      <c r="B19" s="114"/>
      <c r="C19" s="114"/>
      <c r="D19" s="114"/>
      <c r="E19" s="114"/>
      <c r="F19" s="114"/>
      <c r="G19" s="114"/>
      <c r="H19" s="114"/>
      <c r="I19" s="114"/>
    </row>
    <row r="20" spans="1:13" ht="12.75" customHeight="1" x14ac:dyDescent="0.2">
      <c r="A20" s="174" t="s">
        <v>173</v>
      </c>
      <c r="B20" s="175"/>
      <c r="C20" s="175"/>
      <c r="D20" s="175"/>
      <c r="E20" s="175"/>
      <c r="F20" s="175"/>
      <c r="G20" s="175"/>
      <c r="H20" s="175"/>
      <c r="I20" s="175"/>
      <c r="K20" s="172" t="s">
        <v>149</v>
      </c>
      <c r="L20" s="172"/>
      <c r="M20" s="172"/>
    </row>
    <row r="21" spans="1:13" ht="12.75" customHeight="1" x14ac:dyDescent="0.2">
      <c r="A21" s="175"/>
      <c r="B21" s="175"/>
      <c r="C21" s="175"/>
      <c r="D21" s="175"/>
      <c r="E21" s="175"/>
      <c r="F21" s="175"/>
      <c r="G21" s="175"/>
      <c r="H21" s="175"/>
      <c r="I21" s="175"/>
      <c r="K21" s="172"/>
      <c r="L21" s="172"/>
      <c r="M21" s="172"/>
    </row>
    <row r="22" spans="1:13" ht="12.75" customHeight="1" x14ac:dyDescent="0.2">
      <c r="A22" s="175"/>
      <c r="B22" s="175"/>
      <c r="C22" s="175"/>
      <c r="D22" s="175"/>
      <c r="E22" s="175"/>
      <c r="F22" s="175"/>
      <c r="G22" s="175"/>
      <c r="H22" s="175"/>
      <c r="I22" s="175"/>
      <c r="K22" s="172"/>
      <c r="L22" s="172"/>
      <c r="M22" s="172"/>
    </row>
    <row r="23" spans="1:13" ht="12.75" customHeight="1" x14ac:dyDescent="0.2">
      <c r="A23" s="175"/>
      <c r="B23" s="175"/>
      <c r="C23" s="175"/>
      <c r="D23" s="175"/>
      <c r="E23" s="175"/>
      <c r="F23" s="175"/>
      <c r="G23" s="175"/>
      <c r="H23" s="175"/>
      <c r="I23" s="175"/>
      <c r="K23" s="176"/>
      <c r="L23" s="176"/>
      <c r="M23" s="176"/>
    </row>
    <row r="24" spans="1:13" ht="12.75" customHeight="1" x14ac:dyDescent="0.2">
      <c r="A24" s="175"/>
      <c r="B24" s="175"/>
      <c r="C24" s="175"/>
      <c r="D24" s="175"/>
      <c r="E24" s="175"/>
      <c r="F24" s="175"/>
      <c r="G24" s="175"/>
      <c r="H24" s="175"/>
      <c r="I24" s="175"/>
      <c r="K24" s="176"/>
      <c r="L24" s="176"/>
      <c r="M24" s="176"/>
    </row>
    <row r="25" spans="1:13" ht="12.75" customHeight="1" x14ac:dyDescent="0.2">
      <c r="A25" s="175"/>
      <c r="B25" s="175"/>
      <c r="C25" s="175"/>
      <c r="D25" s="175"/>
      <c r="E25" s="175"/>
      <c r="F25" s="175"/>
      <c r="G25" s="175"/>
      <c r="H25" s="175"/>
      <c r="I25" s="175"/>
      <c r="K25" s="172"/>
      <c r="L25" s="172"/>
      <c r="M25" s="172"/>
    </row>
    <row r="26" spans="1:13" ht="7.5" customHeight="1" x14ac:dyDescent="0.2"/>
    <row r="27" spans="1:13" x14ac:dyDescent="0.2">
      <c r="A27" s="174" t="s">
        <v>175</v>
      </c>
      <c r="B27" s="175"/>
      <c r="C27" s="175"/>
      <c r="D27" s="175"/>
      <c r="E27" s="175"/>
      <c r="F27" s="175"/>
      <c r="G27" s="175"/>
      <c r="H27" s="175"/>
      <c r="I27" s="175"/>
    </row>
    <row r="28" spans="1:13" x14ac:dyDescent="0.2">
      <c r="A28" s="175"/>
      <c r="B28" s="175"/>
      <c r="C28" s="175"/>
      <c r="D28" s="175"/>
      <c r="E28" s="175"/>
      <c r="F28" s="175"/>
      <c r="G28" s="175"/>
      <c r="H28" s="175"/>
      <c r="I28" s="175"/>
    </row>
    <row r="29" spans="1:13" ht="12.75" customHeight="1" x14ac:dyDescent="0.2">
      <c r="A29" s="175"/>
      <c r="B29" s="175"/>
      <c r="C29" s="175"/>
      <c r="D29" s="175"/>
      <c r="E29" s="175"/>
      <c r="F29" s="175"/>
      <c r="G29" s="175"/>
      <c r="H29" s="175"/>
      <c r="I29" s="175"/>
    </row>
    <row r="30" spans="1:13" ht="12.75" customHeight="1" x14ac:dyDescent="0.2">
      <c r="A30" s="175"/>
      <c r="B30" s="175"/>
      <c r="C30" s="175"/>
      <c r="D30" s="175"/>
      <c r="E30" s="175"/>
      <c r="F30" s="175"/>
      <c r="G30" s="175"/>
      <c r="H30" s="175"/>
      <c r="I30" s="175"/>
    </row>
    <row r="31" spans="1:13" ht="7.5" customHeight="1" x14ac:dyDescent="0.2"/>
    <row r="32" spans="1:13" ht="12.75" customHeight="1" x14ac:dyDescent="0.2">
      <c r="A32" s="174" t="s">
        <v>174</v>
      </c>
      <c r="B32" s="176"/>
      <c r="C32" s="176"/>
      <c r="D32" s="176"/>
      <c r="E32" s="176"/>
      <c r="F32" s="176"/>
      <c r="G32" s="176"/>
      <c r="H32" s="176"/>
      <c r="I32" s="176"/>
      <c r="K32" s="172" t="s">
        <v>153</v>
      </c>
      <c r="L32" s="172"/>
      <c r="M32" s="172"/>
    </row>
    <row r="33" spans="1:13" ht="12.75" customHeight="1" x14ac:dyDescent="0.2">
      <c r="A33" s="176"/>
      <c r="B33" s="176"/>
      <c r="C33" s="176"/>
      <c r="D33" s="176"/>
      <c r="E33" s="176"/>
      <c r="F33" s="176"/>
      <c r="G33" s="176"/>
      <c r="H33" s="176"/>
      <c r="I33" s="176"/>
      <c r="K33" s="172"/>
      <c r="L33" s="172"/>
      <c r="M33" s="172"/>
    </row>
    <row r="34" spans="1:13" ht="12.75" customHeight="1" x14ac:dyDescent="0.2">
      <c r="A34" s="176"/>
      <c r="B34" s="176"/>
      <c r="C34" s="176"/>
      <c r="D34" s="176"/>
      <c r="E34" s="176"/>
      <c r="F34" s="176"/>
      <c r="G34" s="176"/>
      <c r="H34" s="176"/>
      <c r="I34" s="176"/>
      <c r="K34" s="172"/>
      <c r="L34" s="172"/>
      <c r="M34" s="172"/>
    </row>
    <row r="35" spans="1:13" ht="12.75" customHeight="1" x14ac:dyDescent="0.2">
      <c r="A35" s="176"/>
      <c r="B35" s="176"/>
      <c r="C35" s="176"/>
      <c r="D35" s="176"/>
      <c r="E35" s="176"/>
      <c r="F35" s="176"/>
      <c r="G35" s="176"/>
      <c r="H35" s="176"/>
      <c r="I35" s="176"/>
      <c r="K35" s="176"/>
      <c r="L35" s="176"/>
      <c r="M35" s="176"/>
    </row>
    <row r="36" spans="1:13" ht="5.25" customHeight="1" x14ac:dyDescent="0.2">
      <c r="A36" s="115"/>
      <c r="B36" s="115"/>
      <c r="C36" s="115"/>
      <c r="D36" s="115"/>
      <c r="E36" s="115"/>
      <c r="F36" s="115"/>
      <c r="G36" s="115"/>
      <c r="H36" s="115"/>
      <c r="I36" s="115"/>
      <c r="K36" s="176"/>
      <c r="L36" s="176"/>
      <c r="M36" s="176"/>
    </row>
    <row r="37" spans="1:13" x14ac:dyDescent="0.2">
      <c r="A37" s="112" t="s">
        <v>105</v>
      </c>
    </row>
    <row r="38" spans="1:13" x14ac:dyDescent="0.2">
      <c r="A38" s="116"/>
      <c r="B38" s="112" t="s">
        <v>106</v>
      </c>
    </row>
    <row r="39" spans="1:13" x14ac:dyDescent="0.2">
      <c r="A39" s="117"/>
      <c r="B39" s="112" t="s">
        <v>107</v>
      </c>
    </row>
    <row r="40" spans="1:13" x14ac:dyDescent="0.2">
      <c r="A40" s="118"/>
      <c r="B40" s="112" t="s">
        <v>108</v>
      </c>
    </row>
  </sheetData>
  <sheetProtection algorithmName="SHA-512" hashValue="HBErA2W8B24hkxq4F3g0WQeEvKeC3APt58CqC249rWH+LrEh1extH/QGiEBQxeixPSmS0PHMaa6Ca3oxynZrfg==" saltValue="vvXv1icF41sdC3S+AcWApA==" spinCount="100000" sheet="1" objects="1" scenarios="1"/>
  <mergeCells count="11">
    <mergeCell ref="K9:M11"/>
    <mergeCell ref="A27:I30"/>
    <mergeCell ref="K7:M8"/>
    <mergeCell ref="K32:M36"/>
    <mergeCell ref="A32:I35"/>
    <mergeCell ref="A7:I12"/>
    <mergeCell ref="A14:I18"/>
    <mergeCell ref="A20:I25"/>
    <mergeCell ref="K14:M17"/>
    <mergeCell ref="K20:M24"/>
    <mergeCell ref="K25:M25"/>
  </mergeCells>
  <hyperlinks>
    <hyperlink ref="K14:M16" r:id="rId1" display="Link zum Bericht &quot;Konzept Positivliste für Kompensationsprojekte im Bereich Fernwärme&quot;" xr:uid="{00000000-0004-0000-0000-000000000000}"/>
    <hyperlink ref="K20:M22" location="Zulassungskriterien!A1" display="Link zu den Zulassungskriterien" xr:uid="{00000000-0004-0000-0000-000001000000}"/>
    <hyperlink ref="K32:M36" location="'Kriterium Nr.5 Input-Output'!A1" display="Link zur Bearbeitung von Kritrium Nr.5: Gewichteter Endkundentarif versus standardisierte Gestehungskosten der fossilen Referenzanlage" xr:uid="{00000000-0004-0000-0000-000002000000}"/>
    <hyperlink ref="K32:M36" location="'Kriterium Nr.5'!A1" display=" Lien vers le Critère n° 5: Tarif pondéré payé par l'utilisateur final versus prix de revient standardisé de l'installation de référence fossile" xr:uid="{00000000-0004-0000-0000-000003000000}"/>
    <hyperlink ref="K7:M8" r:id="rId2" display="Link zur Vollzugsmitteilung des BAFU" xr:uid="{00000000-0004-0000-0000-000004000000}"/>
    <hyperlink ref="K20:M25" location="Zulassungskriterien!A1" display="Lien vers les critères d'admission" xr:uid="{00000000-0004-0000-0000-000005000000}"/>
    <hyperlink ref="K9:M11" r:id="rId3" display="Modèle pour la description de projet" xr:uid="{00000000-0004-0000-0000-000006000000}"/>
  </hyperlinks>
  <pageMargins left="0.70866141732283472" right="0.70866141732283472" top="0.74803149606299213" bottom="0.74803149606299213" header="0.31496062992125984" footer="0.31496062992125984"/>
  <pageSetup paperSize="9" orientation="landscape" r:id="rId4"/>
  <headerFooter>
    <oddHeader>&amp;R&amp;G</oddHeader>
    <oddFooter>&amp;L&amp;9&amp;F&amp;C&amp;9&amp;A&amp;R&amp;9&amp;D</oddFooter>
  </headerFooter>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Ansicht)'!C11</f>
        <v>0</v>
      </c>
      <c r="E4" s="6"/>
    </row>
    <row r="5" spans="1:5" ht="15" customHeight="1" thickTop="1" thickBot="1" x14ac:dyDescent="0.3">
      <c r="A5" s="41" t="s">
        <v>60</v>
      </c>
      <c r="B5" s="15" t="s">
        <v>51</v>
      </c>
      <c r="C5" s="15" t="s">
        <v>16</v>
      </c>
      <c r="D5" s="40">
        <f>'Berechnungsblatt (nur Ansicht)'!H11</f>
        <v>145.62</v>
      </c>
      <c r="E5" s="6"/>
    </row>
    <row r="6" spans="1:5" ht="15" customHeight="1" thickTop="1" thickBot="1" x14ac:dyDescent="0.3">
      <c r="A6" s="6" t="s">
        <v>49</v>
      </c>
      <c r="B6" s="15" t="s">
        <v>48</v>
      </c>
      <c r="C6" s="15"/>
      <c r="D6" s="43">
        <v>0</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58</v>
      </c>
      <c r="D9" s="39" t="str">
        <f>'Berechnungsblatt (nur Ansicht)'!E11</f>
        <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Ansicht)'!D11&gt;0,'Berechnungsblatt (nur Ansicht)'!D11/1000,(D4*D6/2100+D4*(1-D6)/(D9*D10)))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f>D4/0.88*D5</f>
        <v>0</v>
      </c>
      <c r="E23" s="6"/>
    </row>
    <row r="24" spans="1:5" ht="15" customHeight="1" thickTop="1" thickBot="1" x14ac:dyDescent="0.3">
      <c r="A24" s="6" t="s">
        <v>21</v>
      </c>
      <c r="B24" s="15" t="s">
        <v>20</v>
      </c>
      <c r="C24" s="15" t="s">
        <v>1</v>
      </c>
      <c r="D24" s="36">
        <f>D4*0.02*150</f>
        <v>0</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Ansicht)'!C12</f>
        <v>0</v>
      </c>
      <c r="E4" s="6"/>
    </row>
    <row r="5" spans="1:5" ht="15" customHeight="1" thickTop="1" thickBot="1" x14ac:dyDescent="0.3">
      <c r="A5" s="41" t="s">
        <v>60</v>
      </c>
      <c r="B5" s="15" t="s">
        <v>51</v>
      </c>
      <c r="C5" s="15" t="s">
        <v>16</v>
      </c>
      <c r="D5" s="40">
        <f>'Berechnungsblatt (nur Ansicht)'!H12</f>
        <v>145.62</v>
      </c>
      <c r="E5" s="6"/>
    </row>
    <row r="6" spans="1:5" ht="15" customHeight="1" thickTop="1" thickBot="1" x14ac:dyDescent="0.3">
      <c r="A6" s="6" t="s">
        <v>49</v>
      </c>
      <c r="B6" s="15" t="s">
        <v>48</v>
      </c>
      <c r="C6" s="15"/>
      <c r="D6" s="43">
        <v>0</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t="str">
        <f>'Berechnungsblatt (nur Ansicht)'!E12</f>
        <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Ansicht)'!D12&gt;0,'Berechnungsblatt (nur Ansicht)'!D12/1000,(D4*D6/2100+D4*(1-D6)/(D9*D10)))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f>D4/0.88*D5</f>
        <v>0</v>
      </c>
      <c r="E23" s="6"/>
    </row>
    <row r="24" spans="1:5" ht="15" customHeight="1" thickTop="1" thickBot="1" x14ac:dyDescent="0.3">
      <c r="A24" s="6" t="s">
        <v>21</v>
      </c>
      <c r="B24" s="15" t="s">
        <v>20</v>
      </c>
      <c r="C24" s="15" t="s">
        <v>1</v>
      </c>
      <c r="D24" s="36">
        <f>D4*0.02*150</f>
        <v>0</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Ansicht)'!C13</f>
        <v>0</v>
      </c>
      <c r="E4" s="6"/>
    </row>
    <row r="5" spans="1:5" ht="15" customHeight="1" thickTop="1" thickBot="1" x14ac:dyDescent="0.3">
      <c r="A5" s="41" t="s">
        <v>60</v>
      </c>
      <c r="B5" s="15" t="s">
        <v>51</v>
      </c>
      <c r="C5" s="15" t="s">
        <v>16</v>
      </c>
      <c r="D5" s="40">
        <f>'Berechnungsblatt (nur Ansicht)'!H13</f>
        <v>145.62</v>
      </c>
      <c r="E5" s="6"/>
    </row>
    <row r="6" spans="1:5" ht="15" customHeight="1" thickTop="1" thickBot="1" x14ac:dyDescent="0.3">
      <c r="A6" s="6" t="s">
        <v>49</v>
      </c>
      <c r="B6" s="15" t="s">
        <v>48</v>
      </c>
      <c r="C6" s="15"/>
      <c r="D6" s="43">
        <v>0</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t="str">
        <f>'Berechnungsblatt (nur Ansicht)'!E13</f>
        <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Ansicht)'!D13&gt;0,'Berechnungsblatt (nur Ansicht)'!D13/1000,(D4*D6/2100+D4*(1-D6)/(D9*D10)))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f>D4/0.88*D5</f>
        <v>0</v>
      </c>
      <c r="E23" s="6"/>
    </row>
    <row r="24" spans="1:5" ht="15" customHeight="1" thickTop="1" thickBot="1" x14ac:dyDescent="0.3">
      <c r="A24" s="6" t="s">
        <v>21</v>
      </c>
      <c r="B24" s="15" t="s">
        <v>20</v>
      </c>
      <c r="C24" s="15" t="s">
        <v>1</v>
      </c>
      <c r="D24" s="36">
        <f>D4*0.02*150</f>
        <v>0</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Ansicht)'!C14</f>
        <v>0</v>
      </c>
      <c r="E4" s="6"/>
    </row>
    <row r="5" spans="1:5" ht="15" customHeight="1" thickTop="1" thickBot="1" x14ac:dyDescent="0.3">
      <c r="A5" s="41" t="s">
        <v>60</v>
      </c>
      <c r="B5" s="15" t="s">
        <v>51</v>
      </c>
      <c r="C5" s="15" t="s">
        <v>16</v>
      </c>
      <c r="D5" s="40">
        <f>'Berechnungsblatt (nur Ansicht)'!H14</f>
        <v>145.62</v>
      </c>
      <c r="E5" s="6"/>
    </row>
    <row r="6" spans="1:5" ht="15" customHeight="1" thickTop="1" thickBot="1" x14ac:dyDescent="0.3">
      <c r="A6" s="6" t="s">
        <v>49</v>
      </c>
      <c r="B6" s="15" t="s">
        <v>48</v>
      </c>
      <c r="C6" s="15"/>
      <c r="D6" s="43">
        <v>0</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t="str">
        <f>'Berechnungsblatt (nur Ansicht)'!E14</f>
        <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Ansicht)'!D14&gt;0,'Berechnungsblatt (nur Ansicht)'!D14/1000,(D4*D6/2100+D4*(1-D6)/(D9*D10)))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f>D4/0.88*D5</f>
        <v>0</v>
      </c>
      <c r="E23" s="6"/>
    </row>
    <row r="24" spans="1:5" ht="15" customHeight="1" thickTop="1" thickBot="1" x14ac:dyDescent="0.3">
      <c r="A24" s="6" t="s">
        <v>21</v>
      </c>
      <c r="B24" s="15" t="s">
        <v>20</v>
      </c>
      <c r="C24" s="15" t="s">
        <v>1</v>
      </c>
      <c r="D24" s="36">
        <f>D4*0.02*150</f>
        <v>0</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Ansicht)'!C15</f>
        <v>0</v>
      </c>
      <c r="E4" s="6"/>
    </row>
    <row r="5" spans="1:5" ht="15" customHeight="1" thickTop="1" thickBot="1" x14ac:dyDescent="0.3">
      <c r="A5" s="41" t="s">
        <v>60</v>
      </c>
      <c r="B5" s="15" t="s">
        <v>51</v>
      </c>
      <c r="C5" s="15" t="s">
        <v>16</v>
      </c>
      <c r="D5" s="40">
        <f>'Berechnungsblatt (nur Ansicht)'!H15</f>
        <v>145.62</v>
      </c>
      <c r="E5" s="6"/>
    </row>
    <row r="6" spans="1:5" ht="15" customHeight="1" thickTop="1" thickBot="1" x14ac:dyDescent="0.3">
      <c r="A6" s="6" t="s">
        <v>49</v>
      </c>
      <c r="B6" s="15" t="s">
        <v>48</v>
      </c>
      <c r="C6" s="15"/>
      <c r="D6" s="43">
        <v>0</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t="str">
        <f>'Berechnungsblatt (nur Ansicht)'!E15</f>
        <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Ansicht)'!D15&gt;0,'Berechnungsblatt (nur Ansicht)'!D15/1000,(D4*D6/2100+D4*(1-D6)/(D9*D10)))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f>D4/0.88*D5</f>
        <v>0</v>
      </c>
      <c r="E23" s="6"/>
    </row>
    <row r="24" spans="1:5" ht="15" customHeight="1" thickTop="1" thickBot="1" x14ac:dyDescent="0.3">
      <c r="A24" s="6" t="s">
        <v>21</v>
      </c>
      <c r="B24" s="15" t="s">
        <v>20</v>
      </c>
      <c r="C24" s="15" t="s">
        <v>1</v>
      </c>
      <c r="D24" s="36">
        <f>D4*0.02*150</f>
        <v>0</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40"/>
  <sheetViews>
    <sheetView zoomScaleNormal="100" workbookViewId="0">
      <selection activeCell="G27" sqref="G27"/>
    </sheetView>
  </sheetViews>
  <sheetFormatPr baseColWidth="10" defaultRowHeight="14.25" x14ac:dyDescent="0.2"/>
  <cols>
    <col min="1" max="1" width="22.25" bestFit="1" customWidth="1"/>
    <col min="2" max="6" width="10.125" customWidth="1"/>
    <col min="7" max="7" width="15.25" customWidth="1"/>
    <col min="8" max="8" width="10.125" customWidth="1"/>
    <col min="257" max="257" width="22.25" bestFit="1" customWidth="1"/>
    <col min="258" max="262" width="10.125" customWidth="1"/>
    <col min="263" max="263" width="15.25" customWidth="1"/>
    <col min="264" max="264" width="10.125" customWidth="1"/>
    <col min="513" max="513" width="22.25" bestFit="1" customWidth="1"/>
    <col min="514" max="518" width="10.125" customWidth="1"/>
    <col min="519" max="519" width="15.25" customWidth="1"/>
    <col min="520" max="520" width="10.125" customWidth="1"/>
    <col min="769" max="769" width="22.25" bestFit="1" customWidth="1"/>
    <col min="770" max="774" width="10.125" customWidth="1"/>
    <col min="775" max="775" width="15.25" customWidth="1"/>
    <col min="776" max="776" width="10.125" customWidth="1"/>
    <col min="1025" max="1025" width="22.25" bestFit="1" customWidth="1"/>
    <col min="1026" max="1030" width="10.125" customWidth="1"/>
    <col min="1031" max="1031" width="15.25" customWidth="1"/>
    <col min="1032" max="1032" width="10.125" customWidth="1"/>
    <col min="1281" max="1281" width="22.25" bestFit="1" customWidth="1"/>
    <col min="1282" max="1286" width="10.125" customWidth="1"/>
    <col min="1287" max="1287" width="15.25" customWidth="1"/>
    <col min="1288" max="1288" width="10.125" customWidth="1"/>
    <col min="1537" max="1537" width="22.25" bestFit="1" customWidth="1"/>
    <col min="1538" max="1542" width="10.125" customWidth="1"/>
    <col min="1543" max="1543" width="15.25" customWidth="1"/>
    <col min="1544" max="1544" width="10.125" customWidth="1"/>
    <col min="1793" max="1793" width="22.25" bestFit="1" customWidth="1"/>
    <col min="1794" max="1798" width="10.125" customWidth="1"/>
    <col min="1799" max="1799" width="15.25" customWidth="1"/>
    <col min="1800" max="1800" width="10.125" customWidth="1"/>
    <col min="2049" max="2049" width="22.25" bestFit="1" customWidth="1"/>
    <col min="2050" max="2054" width="10.125" customWidth="1"/>
    <col min="2055" max="2055" width="15.25" customWidth="1"/>
    <col min="2056" max="2056" width="10.125" customWidth="1"/>
    <col min="2305" max="2305" width="22.25" bestFit="1" customWidth="1"/>
    <col min="2306" max="2310" width="10.125" customWidth="1"/>
    <col min="2311" max="2311" width="15.25" customWidth="1"/>
    <col min="2312" max="2312" width="10.125" customWidth="1"/>
    <col min="2561" max="2561" width="22.25" bestFit="1" customWidth="1"/>
    <col min="2562" max="2566" width="10.125" customWidth="1"/>
    <col min="2567" max="2567" width="15.25" customWidth="1"/>
    <col min="2568" max="2568" width="10.125" customWidth="1"/>
    <col min="2817" max="2817" width="22.25" bestFit="1" customWidth="1"/>
    <col min="2818" max="2822" width="10.125" customWidth="1"/>
    <col min="2823" max="2823" width="15.25" customWidth="1"/>
    <col min="2824" max="2824" width="10.125" customWidth="1"/>
    <col min="3073" max="3073" width="22.25" bestFit="1" customWidth="1"/>
    <col min="3074" max="3078" width="10.125" customWidth="1"/>
    <col min="3079" max="3079" width="15.25" customWidth="1"/>
    <col min="3080" max="3080" width="10.125" customWidth="1"/>
    <col min="3329" max="3329" width="22.25" bestFit="1" customWidth="1"/>
    <col min="3330" max="3334" width="10.125" customWidth="1"/>
    <col min="3335" max="3335" width="15.25" customWidth="1"/>
    <col min="3336" max="3336" width="10.125" customWidth="1"/>
    <col min="3585" max="3585" width="22.25" bestFit="1" customWidth="1"/>
    <col min="3586" max="3590" width="10.125" customWidth="1"/>
    <col min="3591" max="3591" width="15.25" customWidth="1"/>
    <col min="3592" max="3592" width="10.125" customWidth="1"/>
    <col min="3841" max="3841" width="22.25" bestFit="1" customWidth="1"/>
    <col min="3842" max="3846" width="10.125" customWidth="1"/>
    <col min="3847" max="3847" width="15.25" customWidth="1"/>
    <col min="3848" max="3848" width="10.125" customWidth="1"/>
    <col min="4097" max="4097" width="22.25" bestFit="1" customWidth="1"/>
    <col min="4098" max="4102" width="10.125" customWidth="1"/>
    <col min="4103" max="4103" width="15.25" customWidth="1"/>
    <col min="4104" max="4104" width="10.125" customWidth="1"/>
    <col min="4353" max="4353" width="22.25" bestFit="1" customWidth="1"/>
    <col min="4354" max="4358" width="10.125" customWidth="1"/>
    <col min="4359" max="4359" width="15.25" customWidth="1"/>
    <col min="4360" max="4360" width="10.125" customWidth="1"/>
    <col min="4609" max="4609" width="22.25" bestFit="1" customWidth="1"/>
    <col min="4610" max="4614" width="10.125" customWidth="1"/>
    <col min="4615" max="4615" width="15.25" customWidth="1"/>
    <col min="4616" max="4616" width="10.125" customWidth="1"/>
    <col min="4865" max="4865" width="22.25" bestFit="1" customWidth="1"/>
    <col min="4866" max="4870" width="10.125" customWidth="1"/>
    <col min="4871" max="4871" width="15.25" customWidth="1"/>
    <col min="4872" max="4872" width="10.125" customWidth="1"/>
    <col min="5121" max="5121" width="22.25" bestFit="1" customWidth="1"/>
    <col min="5122" max="5126" width="10.125" customWidth="1"/>
    <col min="5127" max="5127" width="15.25" customWidth="1"/>
    <col min="5128" max="5128" width="10.125" customWidth="1"/>
    <col min="5377" max="5377" width="22.25" bestFit="1" customWidth="1"/>
    <col min="5378" max="5382" width="10.125" customWidth="1"/>
    <col min="5383" max="5383" width="15.25" customWidth="1"/>
    <col min="5384" max="5384" width="10.125" customWidth="1"/>
    <col min="5633" max="5633" width="22.25" bestFit="1" customWidth="1"/>
    <col min="5634" max="5638" width="10.125" customWidth="1"/>
    <col min="5639" max="5639" width="15.25" customWidth="1"/>
    <col min="5640" max="5640" width="10.125" customWidth="1"/>
    <col min="5889" max="5889" width="22.25" bestFit="1" customWidth="1"/>
    <col min="5890" max="5894" width="10.125" customWidth="1"/>
    <col min="5895" max="5895" width="15.25" customWidth="1"/>
    <col min="5896" max="5896" width="10.125" customWidth="1"/>
    <col min="6145" max="6145" width="22.25" bestFit="1" customWidth="1"/>
    <col min="6146" max="6150" width="10.125" customWidth="1"/>
    <col min="6151" max="6151" width="15.25" customWidth="1"/>
    <col min="6152" max="6152" width="10.125" customWidth="1"/>
    <col min="6401" max="6401" width="22.25" bestFit="1" customWidth="1"/>
    <col min="6402" max="6406" width="10.125" customWidth="1"/>
    <col min="6407" max="6407" width="15.25" customWidth="1"/>
    <col min="6408" max="6408" width="10.125" customWidth="1"/>
    <col min="6657" max="6657" width="22.25" bestFit="1" customWidth="1"/>
    <col min="6658" max="6662" width="10.125" customWidth="1"/>
    <col min="6663" max="6663" width="15.25" customWidth="1"/>
    <col min="6664" max="6664" width="10.125" customWidth="1"/>
    <col min="6913" max="6913" width="22.25" bestFit="1" customWidth="1"/>
    <col min="6914" max="6918" width="10.125" customWidth="1"/>
    <col min="6919" max="6919" width="15.25" customWidth="1"/>
    <col min="6920" max="6920" width="10.125" customWidth="1"/>
    <col min="7169" max="7169" width="22.25" bestFit="1" customWidth="1"/>
    <col min="7170" max="7174" width="10.125" customWidth="1"/>
    <col min="7175" max="7175" width="15.25" customWidth="1"/>
    <col min="7176" max="7176" width="10.125" customWidth="1"/>
    <col min="7425" max="7425" width="22.25" bestFit="1" customWidth="1"/>
    <col min="7426" max="7430" width="10.125" customWidth="1"/>
    <col min="7431" max="7431" width="15.25" customWidth="1"/>
    <col min="7432" max="7432" width="10.125" customWidth="1"/>
    <col min="7681" max="7681" width="22.25" bestFit="1" customWidth="1"/>
    <col min="7682" max="7686" width="10.125" customWidth="1"/>
    <col min="7687" max="7687" width="15.25" customWidth="1"/>
    <col min="7688" max="7688" width="10.125" customWidth="1"/>
    <col min="7937" max="7937" width="22.25" bestFit="1" customWidth="1"/>
    <col min="7938" max="7942" width="10.125" customWidth="1"/>
    <col min="7943" max="7943" width="15.25" customWidth="1"/>
    <col min="7944" max="7944" width="10.125" customWidth="1"/>
    <col min="8193" max="8193" width="22.25" bestFit="1" customWidth="1"/>
    <col min="8194" max="8198" width="10.125" customWidth="1"/>
    <col min="8199" max="8199" width="15.25" customWidth="1"/>
    <col min="8200" max="8200" width="10.125" customWidth="1"/>
    <col min="8449" max="8449" width="22.25" bestFit="1" customWidth="1"/>
    <col min="8450" max="8454" width="10.125" customWidth="1"/>
    <col min="8455" max="8455" width="15.25" customWidth="1"/>
    <col min="8456" max="8456" width="10.125" customWidth="1"/>
    <col min="8705" max="8705" width="22.25" bestFit="1" customWidth="1"/>
    <col min="8706" max="8710" width="10.125" customWidth="1"/>
    <col min="8711" max="8711" width="15.25" customWidth="1"/>
    <col min="8712" max="8712" width="10.125" customWidth="1"/>
    <col min="8961" max="8961" width="22.25" bestFit="1" customWidth="1"/>
    <col min="8962" max="8966" width="10.125" customWidth="1"/>
    <col min="8967" max="8967" width="15.25" customWidth="1"/>
    <col min="8968" max="8968" width="10.125" customWidth="1"/>
    <col min="9217" max="9217" width="22.25" bestFit="1" customWidth="1"/>
    <col min="9218" max="9222" width="10.125" customWidth="1"/>
    <col min="9223" max="9223" width="15.25" customWidth="1"/>
    <col min="9224" max="9224" width="10.125" customWidth="1"/>
    <col min="9473" max="9473" width="22.25" bestFit="1" customWidth="1"/>
    <col min="9474" max="9478" width="10.125" customWidth="1"/>
    <col min="9479" max="9479" width="15.25" customWidth="1"/>
    <col min="9480" max="9480" width="10.125" customWidth="1"/>
    <col min="9729" max="9729" width="22.25" bestFit="1" customWidth="1"/>
    <col min="9730" max="9734" width="10.125" customWidth="1"/>
    <col min="9735" max="9735" width="15.25" customWidth="1"/>
    <col min="9736" max="9736" width="10.125" customWidth="1"/>
    <col min="9985" max="9985" width="22.25" bestFit="1" customWidth="1"/>
    <col min="9986" max="9990" width="10.125" customWidth="1"/>
    <col min="9991" max="9991" width="15.25" customWidth="1"/>
    <col min="9992" max="9992" width="10.125" customWidth="1"/>
    <col min="10241" max="10241" width="22.25" bestFit="1" customWidth="1"/>
    <col min="10242" max="10246" width="10.125" customWidth="1"/>
    <col min="10247" max="10247" width="15.25" customWidth="1"/>
    <col min="10248" max="10248" width="10.125" customWidth="1"/>
    <col min="10497" max="10497" width="22.25" bestFit="1" customWidth="1"/>
    <col min="10498" max="10502" width="10.125" customWidth="1"/>
    <col min="10503" max="10503" width="15.25" customWidth="1"/>
    <col min="10504" max="10504" width="10.125" customWidth="1"/>
    <col min="10753" max="10753" width="22.25" bestFit="1" customWidth="1"/>
    <col min="10754" max="10758" width="10.125" customWidth="1"/>
    <col min="10759" max="10759" width="15.25" customWidth="1"/>
    <col min="10760" max="10760" width="10.125" customWidth="1"/>
    <col min="11009" max="11009" width="22.25" bestFit="1" customWidth="1"/>
    <col min="11010" max="11014" width="10.125" customWidth="1"/>
    <col min="11015" max="11015" width="15.25" customWidth="1"/>
    <col min="11016" max="11016" width="10.125" customWidth="1"/>
    <col min="11265" max="11265" width="22.25" bestFit="1" customWidth="1"/>
    <col min="11266" max="11270" width="10.125" customWidth="1"/>
    <col min="11271" max="11271" width="15.25" customWidth="1"/>
    <col min="11272" max="11272" width="10.125" customWidth="1"/>
    <col min="11521" max="11521" width="22.25" bestFit="1" customWidth="1"/>
    <col min="11522" max="11526" width="10.125" customWidth="1"/>
    <col min="11527" max="11527" width="15.25" customWidth="1"/>
    <col min="11528" max="11528" width="10.125" customWidth="1"/>
    <col min="11777" max="11777" width="22.25" bestFit="1" customWidth="1"/>
    <col min="11778" max="11782" width="10.125" customWidth="1"/>
    <col min="11783" max="11783" width="15.25" customWidth="1"/>
    <col min="11784" max="11784" width="10.125" customWidth="1"/>
    <col min="12033" max="12033" width="22.25" bestFit="1" customWidth="1"/>
    <col min="12034" max="12038" width="10.125" customWidth="1"/>
    <col min="12039" max="12039" width="15.25" customWidth="1"/>
    <col min="12040" max="12040" width="10.125" customWidth="1"/>
    <col min="12289" max="12289" width="22.25" bestFit="1" customWidth="1"/>
    <col min="12290" max="12294" width="10.125" customWidth="1"/>
    <col min="12295" max="12295" width="15.25" customWidth="1"/>
    <col min="12296" max="12296" width="10.125" customWidth="1"/>
    <col min="12545" max="12545" width="22.25" bestFit="1" customWidth="1"/>
    <col min="12546" max="12550" width="10.125" customWidth="1"/>
    <col min="12551" max="12551" width="15.25" customWidth="1"/>
    <col min="12552" max="12552" width="10.125" customWidth="1"/>
    <col min="12801" max="12801" width="22.25" bestFit="1" customWidth="1"/>
    <col min="12802" max="12806" width="10.125" customWidth="1"/>
    <col min="12807" max="12807" width="15.25" customWidth="1"/>
    <col min="12808" max="12808" width="10.125" customWidth="1"/>
    <col min="13057" max="13057" width="22.25" bestFit="1" customWidth="1"/>
    <col min="13058" max="13062" width="10.125" customWidth="1"/>
    <col min="13063" max="13063" width="15.25" customWidth="1"/>
    <col min="13064" max="13064" width="10.125" customWidth="1"/>
    <col min="13313" max="13313" width="22.25" bestFit="1" customWidth="1"/>
    <col min="13314" max="13318" width="10.125" customWidth="1"/>
    <col min="13319" max="13319" width="15.25" customWidth="1"/>
    <col min="13320" max="13320" width="10.125" customWidth="1"/>
    <col min="13569" max="13569" width="22.25" bestFit="1" customWidth="1"/>
    <col min="13570" max="13574" width="10.125" customWidth="1"/>
    <col min="13575" max="13575" width="15.25" customWidth="1"/>
    <col min="13576" max="13576" width="10.125" customWidth="1"/>
    <col min="13825" max="13825" width="22.25" bestFit="1" customWidth="1"/>
    <col min="13826" max="13830" width="10.125" customWidth="1"/>
    <col min="13831" max="13831" width="15.25" customWidth="1"/>
    <col min="13832" max="13832" width="10.125" customWidth="1"/>
    <col min="14081" max="14081" width="22.25" bestFit="1" customWidth="1"/>
    <col min="14082" max="14086" width="10.125" customWidth="1"/>
    <col min="14087" max="14087" width="15.25" customWidth="1"/>
    <col min="14088" max="14088" width="10.125" customWidth="1"/>
    <col min="14337" max="14337" width="22.25" bestFit="1" customWidth="1"/>
    <col min="14338" max="14342" width="10.125" customWidth="1"/>
    <col min="14343" max="14343" width="15.25" customWidth="1"/>
    <col min="14344" max="14344" width="10.125" customWidth="1"/>
    <col min="14593" max="14593" width="22.25" bestFit="1" customWidth="1"/>
    <col min="14594" max="14598" width="10.125" customWidth="1"/>
    <col min="14599" max="14599" width="15.25" customWidth="1"/>
    <col min="14600" max="14600" width="10.125" customWidth="1"/>
    <col min="14849" max="14849" width="22.25" bestFit="1" customWidth="1"/>
    <col min="14850" max="14854" width="10.125" customWidth="1"/>
    <col min="14855" max="14855" width="15.25" customWidth="1"/>
    <col min="14856" max="14856" width="10.125" customWidth="1"/>
    <col min="15105" max="15105" width="22.25" bestFit="1" customWidth="1"/>
    <col min="15106" max="15110" width="10.125" customWidth="1"/>
    <col min="15111" max="15111" width="15.25" customWidth="1"/>
    <col min="15112" max="15112" width="10.125" customWidth="1"/>
    <col min="15361" max="15361" width="22.25" bestFit="1" customWidth="1"/>
    <col min="15362" max="15366" width="10.125" customWidth="1"/>
    <col min="15367" max="15367" width="15.25" customWidth="1"/>
    <col min="15368" max="15368" width="10.125" customWidth="1"/>
    <col min="15617" max="15617" width="22.25" bestFit="1" customWidth="1"/>
    <col min="15618" max="15622" width="10.125" customWidth="1"/>
    <col min="15623" max="15623" width="15.25" customWidth="1"/>
    <col min="15624" max="15624" width="10.125" customWidth="1"/>
    <col min="15873" max="15873" width="22.25" bestFit="1" customWidth="1"/>
    <col min="15874" max="15878" width="10.125" customWidth="1"/>
    <col min="15879" max="15879" width="15.25" customWidth="1"/>
    <col min="15880" max="15880" width="10.125" customWidth="1"/>
    <col min="16129" max="16129" width="22.25" bestFit="1" customWidth="1"/>
    <col min="16130" max="16134" width="10.125" customWidth="1"/>
    <col min="16135" max="16135" width="15.25" customWidth="1"/>
    <col min="16136" max="16136" width="10.125" customWidth="1"/>
  </cols>
  <sheetData>
    <row r="2" spans="7:8" x14ac:dyDescent="0.2">
      <c r="G2" s="69" t="s">
        <v>69</v>
      </c>
      <c r="H2" s="70">
        <v>9.91</v>
      </c>
    </row>
    <row r="3" spans="7:8" x14ac:dyDescent="0.2">
      <c r="G3" s="71" t="s">
        <v>70</v>
      </c>
      <c r="H3" s="70">
        <v>1.06</v>
      </c>
    </row>
    <row r="17" spans="1:10" ht="41.25" thickBot="1" x14ac:dyDescent="0.25">
      <c r="A17" s="72" t="s">
        <v>71</v>
      </c>
      <c r="B17" s="73" t="s">
        <v>72</v>
      </c>
      <c r="C17" s="73" t="s">
        <v>73</v>
      </c>
      <c r="D17" s="73" t="s">
        <v>74</v>
      </c>
      <c r="E17" s="73" t="s">
        <v>75</v>
      </c>
      <c r="F17" s="73" t="s">
        <v>76</v>
      </c>
    </row>
    <row r="18" spans="1:10" ht="15" thickBot="1" x14ac:dyDescent="0.25">
      <c r="A18" s="209" t="s">
        <v>77</v>
      </c>
      <c r="B18" s="74">
        <v>131.30000000000001</v>
      </c>
      <c r="C18" s="75">
        <v>125.53</v>
      </c>
      <c r="D18" s="75">
        <v>124.12</v>
      </c>
      <c r="E18" s="76">
        <v>0.1699</v>
      </c>
      <c r="F18" s="77">
        <f>E18*0.9</f>
        <v>0.15290999999999999</v>
      </c>
      <c r="H18" s="78" t="s">
        <v>61</v>
      </c>
      <c r="I18" s="79"/>
      <c r="J18" s="80"/>
    </row>
    <row r="19" spans="1:10" ht="15" thickBot="1" x14ac:dyDescent="0.25">
      <c r="A19" s="210"/>
      <c r="B19" s="81">
        <v>123.34</v>
      </c>
      <c r="C19" s="82">
        <v>117.65</v>
      </c>
      <c r="D19" s="82">
        <v>116.42</v>
      </c>
      <c r="E19" s="83">
        <v>0.16950000000000001</v>
      </c>
      <c r="F19" s="77">
        <f t="shared" ref="F19:F29" si="0">E19*0.9</f>
        <v>0.15255000000000002</v>
      </c>
    </row>
    <row r="20" spans="1:10" ht="15" thickBot="1" x14ac:dyDescent="0.25">
      <c r="A20" s="210"/>
      <c r="B20" s="81">
        <v>120.07</v>
      </c>
      <c r="C20" s="82">
        <v>114.34</v>
      </c>
      <c r="D20" s="82">
        <v>113.09</v>
      </c>
      <c r="E20" s="83">
        <v>0.16850000000000001</v>
      </c>
      <c r="F20" s="77">
        <f t="shared" si="0"/>
        <v>0.15165000000000001</v>
      </c>
      <c r="H20" s="84" t="s">
        <v>78</v>
      </c>
      <c r="I20" s="85"/>
      <c r="J20" s="86"/>
    </row>
    <row r="21" spans="1:10" ht="14.25" customHeight="1" x14ac:dyDescent="0.2">
      <c r="A21" s="210"/>
      <c r="B21" s="81">
        <v>115.12</v>
      </c>
      <c r="C21" s="82">
        <v>109.46</v>
      </c>
      <c r="D21" s="82">
        <v>108.21</v>
      </c>
      <c r="E21" s="83">
        <v>0.1633</v>
      </c>
      <c r="F21" s="77">
        <f t="shared" si="0"/>
        <v>0.14697000000000002</v>
      </c>
    </row>
    <row r="22" spans="1:10" ht="14.25" customHeight="1" x14ac:dyDescent="0.2">
      <c r="A22" s="210"/>
      <c r="B22" s="81">
        <v>105.04</v>
      </c>
      <c r="C22" s="82">
        <v>99.27</v>
      </c>
      <c r="D22" s="82">
        <v>97.83</v>
      </c>
      <c r="E22" s="83">
        <v>0.16109999999999999</v>
      </c>
      <c r="F22" s="77">
        <f t="shared" si="0"/>
        <v>0.14499000000000001</v>
      </c>
    </row>
    <row r="23" spans="1:10" ht="14.25" customHeight="1" x14ac:dyDescent="0.2">
      <c r="A23" s="210"/>
      <c r="B23" s="81">
        <v>106.3</v>
      </c>
      <c r="C23" s="82">
        <v>100.44</v>
      </c>
      <c r="D23" s="82">
        <v>99.05</v>
      </c>
      <c r="E23" s="83">
        <v>0.16109999999999999</v>
      </c>
      <c r="F23" s="77">
        <f t="shared" si="0"/>
        <v>0.14499000000000001</v>
      </c>
    </row>
    <row r="24" spans="1:10" ht="14.25" customHeight="1" x14ac:dyDescent="0.2">
      <c r="A24" s="210"/>
      <c r="B24" s="81">
        <v>110.33</v>
      </c>
      <c r="C24" s="82">
        <v>104.46</v>
      </c>
      <c r="D24" s="82">
        <v>103.19</v>
      </c>
      <c r="E24" s="83">
        <v>0.15759999999999999</v>
      </c>
      <c r="F24" s="77">
        <f t="shared" si="0"/>
        <v>0.14183999999999999</v>
      </c>
    </row>
    <row r="25" spans="1:10" ht="14.25" customHeight="1" x14ac:dyDescent="0.2">
      <c r="A25" s="210"/>
      <c r="B25" s="81">
        <v>120.44</v>
      </c>
      <c r="C25" s="82">
        <v>114.64</v>
      </c>
      <c r="D25" s="82">
        <v>113.36</v>
      </c>
      <c r="E25" s="83">
        <v>0.15890000000000001</v>
      </c>
      <c r="F25" s="77">
        <f t="shared" si="0"/>
        <v>0.14301000000000003</v>
      </c>
    </row>
    <row r="26" spans="1:10" ht="14.25" customHeight="1" x14ac:dyDescent="0.2">
      <c r="A26" s="210"/>
      <c r="B26" s="81">
        <v>126.4</v>
      </c>
      <c r="C26" s="82">
        <v>120.55</v>
      </c>
      <c r="D26" s="82">
        <v>119.21</v>
      </c>
      <c r="E26" s="83">
        <v>0.15890000000000001</v>
      </c>
      <c r="F26" s="77">
        <f t="shared" si="0"/>
        <v>0.14301000000000003</v>
      </c>
    </row>
    <row r="27" spans="1:10" ht="14.25" customHeight="1" x14ac:dyDescent="0.2">
      <c r="A27" s="210"/>
      <c r="B27" s="81">
        <v>130.96</v>
      </c>
      <c r="C27" s="82">
        <v>125.09</v>
      </c>
      <c r="D27" s="82">
        <v>123.92</v>
      </c>
      <c r="E27" s="83">
        <v>0.15759999999999999</v>
      </c>
      <c r="F27" s="77">
        <f t="shared" si="0"/>
        <v>0.14183999999999999</v>
      </c>
    </row>
    <row r="28" spans="1:10" ht="14.25" customHeight="1" x14ac:dyDescent="0.2">
      <c r="A28" s="210"/>
      <c r="B28" s="81">
        <v>121.54</v>
      </c>
      <c r="C28" s="82">
        <v>115.79</v>
      </c>
      <c r="D28" s="82">
        <v>114.47</v>
      </c>
      <c r="E28" s="83">
        <v>0.15759999999999999</v>
      </c>
      <c r="F28" s="77">
        <f t="shared" si="0"/>
        <v>0.14183999999999999</v>
      </c>
    </row>
    <row r="29" spans="1:10" ht="15" thickBot="1" x14ac:dyDescent="0.25">
      <c r="A29" s="210"/>
      <c r="B29" s="87">
        <v>114.76</v>
      </c>
      <c r="C29" s="88">
        <v>109.08</v>
      </c>
      <c r="D29" s="88">
        <v>107.8</v>
      </c>
      <c r="E29" s="89">
        <v>0.15759999999999999</v>
      </c>
      <c r="F29" s="77">
        <f t="shared" si="0"/>
        <v>0.14183999999999999</v>
      </c>
    </row>
    <row r="30" spans="1:10" ht="14.25" customHeight="1" x14ac:dyDescent="0.2">
      <c r="A30" s="72"/>
      <c r="B30" s="73"/>
      <c r="C30" s="73"/>
      <c r="D30" s="73"/>
      <c r="E30" s="90"/>
      <c r="F30" s="91"/>
    </row>
    <row r="31" spans="1:10" ht="15" thickBot="1" x14ac:dyDescent="0.25">
      <c r="A31" s="92" t="s">
        <v>79</v>
      </c>
      <c r="B31" s="93">
        <f>AVERAGE(B18:B29)</f>
        <v>118.80000000000001</v>
      </c>
      <c r="C31" s="93">
        <f>AVERAGE(C18:C29)</f>
        <v>113.02499999999999</v>
      </c>
      <c r="D31" s="93">
        <f>AVERAGE(D18:D29)</f>
        <v>111.72249999999998</v>
      </c>
      <c r="E31" s="94"/>
      <c r="F31" s="95"/>
    </row>
    <row r="32" spans="1:10" ht="15" thickBot="1" x14ac:dyDescent="0.25">
      <c r="A32" s="92" t="s">
        <v>80</v>
      </c>
      <c r="B32" s="96">
        <f>B31/$H$2/$H$3*10</f>
        <v>113.09331150162788</v>
      </c>
      <c r="C32" s="97">
        <f>C31/$H$2/$H$3*10</f>
        <v>107.59571997029872</v>
      </c>
      <c r="D32" s="98">
        <f>D31/$H$2/$H$3*10</f>
        <v>106.35578698855738</v>
      </c>
      <c r="E32" s="94"/>
      <c r="F32" s="99">
        <f>AVERAGE(F18:F29)*1000</f>
        <v>145.62</v>
      </c>
    </row>
    <row r="33" spans="1:8" ht="14.25" customHeight="1" x14ac:dyDescent="0.2">
      <c r="A33" s="72"/>
      <c r="B33" s="73"/>
      <c r="C33" s="73"/>
      <c r="D33" s="73"/>
      <c r="E33" s="90"/>
      <c r="F33" s="91"/>
    </row>
    <row r="34" spans="1:8" x14ac:dyDescent="0.2">
      <c r="A34" s="72"/>
      <c r="B34" s="73"/>
      <c r="C34" s="73"/>
      <c r="D34" s="73"/>
      <c r="E34" s="90"/>
      <c r="F34" s="91"/>
    </row>
    <row r="38" spans="1:8" x14ac:dyDescent="0.2">
      <c r="A38" s="71"/>
      <c r="B38" s="71"/>
      <c r="C38" s="71"/>
      <c r="D38" s="71"/>
    </row>
    <row r="39" spans="1:8" x14ac:dyDescent="0.2">
      <c r="C39" s="71"/>
      <c r="D39" s="71"/>
      <c r="E39" s="71"/>
      <c r="F39" s="71"/>
      <c r="G39" s="71"/>
      <c r="H39" s="71"/>
    </row>
    <row r="40" spans="1:8" x14ac:dyDescent="0.2">
      <c r="C40" s="71"/>
      <c r="D40" s="71"/>
      <c r="E40" s="71"/>
      <c r="F40" s="71"/>
      <c r="G40" s="71"/>
      <c r="H40" s="71"/>
    </row>
  </sheetData>
  <sheetProtection password="B5FA" sheet="1" objects="1" scenarios="1"/>
  <mergeCells count="1">
    <mergeCell ref="A18:A29"/>
  </mergeCells>
  <hyperlinks>
    <hyperlink ref="A18:A29" r:id="rId1" display="https://www.bfs.admin.ch/bfs/de/home/dienstleistungen/fuer-medienschaffende/alle-veroeffentlichungen.assetdetail.3142800.html" xr:uid="{00000000-0004-0000-0E00-000000000000}"/>
  </hyperlinks>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41"/>
  <sheetViews>
    <sheetView showGridLines="0" zoomScaleNormal="100" workbookViewId="0">
      <selection activeCell="A6" sqref="A6"/>
    </sheetView>
  </sheetViews>
  <sheetFormatPr baseColWidth="10" defaultColWidth="9" defaultRowHeight="14.25" x14ac:dyDescent="0.2"/>
  <cols>
    <col min="1" max="1" width="105.75" style="106" customWidth="1"/>
    <col min="2" max="16384" width="9" style="106"/>
  </cols>
  <sheetData>
    <row r="1" spans="1:12" x14ac:dyDescent="0.2">
      <c r="A1" s="105"/>
      <c r="B1" s="105"/>
      <c r="C1" s="105"/>
      <c r="D1" s="105"/>
      <c r="E1" s="105"/>
      <c r="F1" s="105"/>
      <c r="G1" s="105"/>
      <c r="H1" s="105"/>
      <c r="I1" s="105"/>
      <c r="J1" s="105"/>
      <c r="K1" s="105"/>
      <c r="L1" s="105"/>
    </row>
    <row r="2" spans="1:12" ht="15.75" x14ac:dyDescent="0.25">
      <c r="A2" s="67" t="s">
        <v>150</v>
      </c>
      <c r="B2" s="105"/>
      <c r="C2" s="105"/>
      <c r="D2" s="105"/>
      <c r="E2" s="105"/>
      <c r="F2" s="105"/>
      <c r="G2" s="105"/>
      <c r="H2" s="105"/>
      <c r="I2" s="105"/>
      <c r="J2" s="105"/>
      <c r="K2" s="105"/>
      <c r="L2" s="105"/>
    </row>
    <row r="3" spans="1:12" x14ac:dyDescent="0.2">
      <c r="A3" s="105"/>
      <c r="B3" s="105"/>
      <c r="C3" s="105"/>
      <c r="D3" s="105"/>
      <c r="E3" s="105"/>
      <c r="F3" s="105"/>
      <c r="G3" s="105"/>
      <c r="H3" s="105"/>
      <c r="I3" s="105"/>
      <c r="J3" s="105"/>
      <c r="K3" s="105"/>
      <c r="L3" s="105"/>
    </row>
    <row r="4" spans="1:12" x14ac:dyDescent="0.2">
      <c r="A4" s="105"/>
      <c r="B4" s="105"/>
      <c r="C4" s="105"/>
      <c r="D4" s="105"/>
      <c r="E4" s="105"/>
      <c r="F4" s="105"/>
      <c r="G4" s="105"/>
      <c r="H4" s="105"/>
      <c r="I4" s="105"/>
      <c r="J4" s="105"/>
      <c r="K4" s="105"/>
      <c r="L4" s="105"/>
    </row>
    <row r="5" spans="1:12" x14ac:dyDescent="0.2">
      <c r="A5" s="105"/>
      <c r="B5" s="105"/>
      <c r="C5" s="105"/>
      <c r="D5" s="105"/>
      <c r="E5" s="105"/>
      <c r="F5" s="105"/>
      <c r="G5" s="105"/>
      <c r="H5" s="105"/>
      <c r="I5" s="105"/>
      <c r="J5" s="105"/>
      <c r="K5" s="105"/>
      <c r="L5" s="105"/>
    </row>
    <row r="6" spans="1:12" x14ac:dyDescent="0.2">
      <c r="A6" s="105"/>
      <c r="B6" s="105"/>
      <c r="C6" s="105"/>
      <c r="D6" s="105"/>
      <c r="E6" s="105"/>
      <c r="F6" s="105"/>
      <c r="G6" s="105"/>
      <c r="H6" s="105"/>
      <c r="I6" s="105"/>
      <c r="J6" s="105"/>
      <c r="K6" s="105"/>
      <c r="L6" s="105"/>
    </row>
    <row r="7" spans="1:12" x14ac:dyDescent="0.2">
      <c r="A7" s="105"/>
      <c r="B7" s="105"/>
      <c r="C7" s="105"/>
      <c r="D7" s="105"/>
      <c r="E7" s="105"/>
      <c r="F7" s="105"/>
      <c r="G7" s="105"/>
      <c r="H7" s="105"/>
      <c r="I7" s="105"/>
      <c r="J7" s="105"/>
      <c r="K7" s="105"/>
      <c r="L7" s="105"/>
    </row>
    <row r="8" spans="1:12" x14ac:dyDescent="0.2">
      <c r="A8" s="105"/>
      <c r="B8" s="105"/>
      <c r="C8" s="105"/>
      <c r="D8" s="105"/>
      <c r="E8" s="105"/>
      <c r="F8" s="105"/>
      <c r="G8" s="105"/>
      <c r="H8" s="105"/>
      <c r="I8" s="105"/>
      <c r="J8" s="105"/>
      <c r="K8" s="105"/>
      <c r="L8" s="105"/>
    </row>
    <row r="9" spans="1:12" x14ac:dyDescent="0.2">
      <c r="A9" s="105"/>
      <c r="B9" s="105"/>
      <c r="C9" s="105"/>
      <c r="D9" s="105"/>
      <c r="E9" s="105"/>
      <c r="F9" s="105"/>
      <c r="G9" s="105"/>
      <c r="H9" s="105"/>
      <c r="I9" s="105"/>
      <c r="J9" s="105"/>
      <c r="K9" s="105"/>
      <c r="L9" s="105"/>
    </row>
    <row r="10" spans="1:12" x14ac:dyDescent="0.2">
      <c r="A10" s="105"/>
      <c r="B10" s="105"/>
      <c r="C10" s="105"/>
      <c r="D10" s="105"/>
      <c r="E10" s="105"/>
      <c r="F10" s="105"/>
      <c r="G10" s="105"/>
      <c r="H10" s="105"/>
      <c r="I10" s="105"/>
      <c r="J10" s="105"/>
      <c r="K10" s="105"/>
      <c r="L10" s="105"/>
    </row>
    <row r="11" spans="1:12" x14ac:dyDescent="0.2">
      <c r="A11" s="105"/>
      <c r="B11" s="105"/>
      <c r="C11" s="105"/>
      <c r="D11" s="105"/>
      <c r="E11" s="105"/>
      <c r="F11" s="105"/>
      <c r="G11" s="105"/>
      <c r="H11" s="105"/>
      <c r="I11" s="105"/>
      <c r="J11" s="105"/>
      <c r="K11" s="105"/>
      <c r="L11" s="105"/>
    </row>
    <row r="12" spans="1:12" x14ac:dyDescent="0.2">
      <c r="A12" s="105"/>
      <c r="B12" s="105"/>
      <c r="C12" s="105"/>
      <c r="D12" s="105"/>
      <c r="E12" s="105"/>
      <c r="F12" s="105"/>
      <c r="G12" s="105"/>
      <c r="H12" s="105"/>
      <c r="I12" s="105"/>
      <c r="J12" s="105"/>
      <c r="K12" s="105"/>
      <c r="L12" s="105"/>
    </row>
    <row r="13" spans="1:12" x14ac:dyDescent="0.2">
      <c r="A13" s="105"/>
      <c r="B13" s="105"/>
      <c r="C13" s="105"/>
      <c r="D13" s="105"/>
      <c r="E13" s="105"/>
      <c r="F13" s="105"/>
      <c r="G13" s="105"/>
      <c r="H13" s="105"/>
      <c r="I13" s="105"/>
      <c r="J13" s="105"/>
      <c r="K13" s="105"/>
      <c r="L13" s="105"/>
    </row>
    <row r="14" spans="1:12" x14ac:dyDescent="0.2">
      <c r="A14" s="105"/>
      <c r="B14" s="105"/>
      <c r="C14" s="105"/>
      <c r="D14" s="105"/>
      <c r="E14" s="105"/>
      <c r="F14" s="105"/>
      <c r="G14" s="105"/>
      <c r="H14" s="105"/>
      <c r="I14" s="105"/>
      <c r="J14" s="105"/>
      <c r="K14" s="105"/>
      <c r="L14" s="105"/>
    </row>
    <row r="15" spans="1:12" x14ac:dyDescent="0.2">
      <c r="A15" s="105"/>
      <c r="B15" s="105"/>
      <c r="C15" s="105"/>
      <c r="D15" s="105"/>
      <c r="E15" s="105"/>
      <c r="F15" s="105"/>
      <c r="G15" s="105"/>
      <c r="H15" s="105"/>
      <c r="I15" s="105"/>
      <c r="J15" s="105"/>
      <c r="K15" s="105"/>
      <c r="L15" s="105"/>
    </row>
    <row r="16" spans="1:12" x14ac:dyDescent="0.2">
      <c r="A16" s="105"/>
      <c r="B16" s="105"/>
      <c r="C16" s="105"/>
      <c r="D16" s="105"/>
      <c r="E16" s="105"/>
      <c r="F16" s="105"/>
      <c r="G16" s="105"/>
      <c r="H16" s="105"/>
      <c r="I16" s="105"/>
      <c r="J16" s="105"/>
      <c r="K16" s="105"/>
      <c r="L16" s="105"/>
    </row>
    <row r="17" spans="1:12" x14ac:dyDescent="0.2">
      <c r="A17" s="105"/>
      <c r="B17" s="105"/>
      <c r="C17" s="105"/>
      <c r="D17" s="105"/>
      <c r="E17" s="105"/>
      <c r="F17" s="105"/>
      <c r="G17" s="105"/>
      <c r="H17" s="105"/>
      <c r="I17" s="105"/>
      <c r="J17" s="105"/>
      <c r="K17" s="105"/>
      <c r="L17" s="105"/>
    </row>
    <row r="18" spans="1:12" x14ac:dyDescent="0.2">
      <c r="A18" s="105"/>
      <c r="B18" s="105"/>
      <c r="C18" s="105"/>
      <c r="D18" s="105"/>
      <c r="E18" s="105"/>
      <c r="F18" s="105"/>
      <c r="G18" s="105"/>
      <c r="H18" s="105"/>
      <c r="I18" s="105"/>
      <c r="J18" s="105"/>
      <c r="K18" s="105"/>
      <c r="L18" s="105"/>
    </row>
    <row r="19" spans="1:12" x14ac:dyDescent="0.2">
      <c r="A19" s="105"/>
      <c r="B19" s="105"/>
      <c r="C19" s="105"/>
      <c r="D19" s="105"/>
      <c r="E19" s="105"/>
      <c r="F19" s="105"/>
      <c r="G19" s="105"/>
      <c r="H19" s="105"/>
      <c r="I19" s="105"/>
      <c r="J19" s="105"/>
      <c r="K19" s="105"/>
      <c r="L19" s="105"/>
    </row>
    <row r="20" spans="1:12" x14ac:dyDescent="0.2">
      <c r="A20" s="105"/>
      <c r="B20" s="105"/>
      <c r="C20" s="105"/>
      <c r="D20" s="105"/>
      <c r="E20" s="105"/>
      <c r="F20" s="105"/>
      <c r="G20" s="105"/>
      <c r="H20" s="105"/>
      <c r="I20" s="105"/>
      <c r="J20" s="105"/>
      <c r="K20" s="105"/>
      <c r="L20" s="105"/>
    </row>
    <row r="21" spans="1:12" x14ac:dyDescent="0.2">
      <c r="A21" s="105"/>
      <c r="B21" s="105"/>
      <c r="C21" s="105"/>
      <c r="D21" s="105"/>
      <c r="E21" s="105"/>
      <c r="F21" s="105"/>
      <c r="G21" s="105"/>
      <c r="H21" s="105"/>
      <c r="I21" s="105"/>
      <c r="J21" s="105"/>
      <c r="K21" s="105"/>
      <c r="L21" s="105"/>
    </row>
    <row r="22" spans="1:12" x14ac:dyDescent="0.2">
      <c r="A22" s="105"/>
      <c r="B22" s="105"/>
      <c r="C22" s="105"/>
      <c r="D22" s="105"/>
      <c r="E22" s="105"/>
      <c r="F22" s="105"/>
      <c r="G22" s="105"/>
      <c r="H22" s="105"/>
      <c r="I22" s="105"/>
      <c r="J22" s="105"/>
      <c r="K22" s="105"/>
      <c r="L22" s="105"/>
    </row>
    <row r="23" spans="1:12" x14ac:dyDescent="0.2">
      <c r="A23" s="105"/>
      <c r="B23" s="105"/>
      <c r="C23" s="105"/>
      <c r="D23" s="105"/>
      <c r="E23" s="105"/>
      <c r="F23" s="105"/>
      <c r="G23" s="105"/>
      <c r="H23" s="105"/>
      <c r="I23" s="105"/>
      <c r="J23" s="105"/>
      <c r="K23" s="105"/>
      <c r="L23" s="105"/>
    </row>
    <row r="24" spans="1:12" x14ac:dyDescent="0.2">
      <c r="A24" s="105"/>
      <c r="B24" s="105"/>
      <c r="C24" s="105"/>
      <c r="D24" s="105"/>
      <c r="E24" s="105"/>
      <c r="F24" s="105"/>
      <c r="G24" s="105"/>
      <c r="H24" s="105"/>
      <c r="I24" s="105"/>
      <c r="J24" s="105"/>
      <c r="K24" s="105"/>
      <c r="L24" s="105"/>
    </row>
    <row r="25" spans="1:12" x14ac:dyDescent="0.2">
      <c r="A25" s="105"/>
      <c r="B25" s="105"/>
      <c r="C25" s="105"/>
      <c r="D25" s="105"/>
      <c r="E25" s="105"/>
      <c r="F25" s="105"/>
      <c r="G25" s="105"/>
      <c r="H25" s="105"/>
      <c r="I25" s="105"/>
      <c r="J25" s="105"/>
      <c r="K25" s="105"/>
      <c r="L25" s="105"/>
    </row>
    <row r="26" spans="1:12" x14ac:dyDescent="0.2">
      <c r="A26" s="105"/>
      <c r="B26" s="105"/>
      <c r="C26" s="105"/>
      <c r="D26" s="105"/>
      <c r="E26" s="105"/>
      <c r="F26" s="105"/>
      <c r="G26" s="105"/>
      <c r="H26" s="105"/>
      <c r="I26" s="105"/>
      <c r="J26" s="105"/>
      <c r="K26" s="105"/>
      <c r="L26" s="105"/>
    </row>
    <row r="27" spans="1:12" x14ac:dyDescent="0.2">
      <c r="A27" s="105"/>
      <c r="B27" s="105"/>
      <c r="C27" s="105"/>
      <c r="D27" s="105"/>
      <c r="E27" s="105"/>
      <c r="F27" s="105"/>
      <c r="G27" s="105"/>
      <c r="H27" s="105"/>
      <c r="I27" s="105"/>
      <c r="J27" s="105"/>
      <c r="K27" s="105"/>
      <c r="L27" s="105"/>
    </row>
    <row r="28" spans="1:12" x14ac:dyDescent="0.2">
      <c r="A28" s="105"/>
      <c r="B28" s="105"/>
      <c r="C28" s="105"/>
      <c r="D28" s="105"/>
      <c r="E28" s="105"/>
      <c r="F28" s="105"/>
      <c r="G28" s="105"/>
      <c r="H28" s="105"/>
      <c r="I28" s="105"/>
      <c r="J28" s="105"/>
      <c r="K28" s="105"/>
      <c r="L28" s="105"/>
    </row>
    <row r="29" spans="1:12" x14ac:dyDescent="0.2">
      <c r="A29" s="105"/>
      <c r="B29" s="105"/>
      <c r="C29" s="105"/>
      <c r="D29" s="105"/>
      <c r="E29" s="105"/>
      <c r="F29" s="105"/>
      <c r="G29" s="105"/>
      <c r="H29" s="105"/>
      <c r="I29" s="105"/>
      <c r="J29" s="105"/>
      <c r="K29" s="105"/>
      <c r="L29" s="105"/>
    </row>
    <row r="30" spans="1:12" x14ac:dyDescent="0.2">
      <c r="A30" s="105"/>
      <c r="B30" s="105"/>
      <c r="C30" s="105"/>
      <c r="D30" s="105"/>
      <c r="E30" s="105"/>
      <c r="F30" s="105"/>
      <c r="G30" s="105"/>
      <c r="H30" s="105"/>
      <c r="I30" s="105"/>
      <c r="J30" s="105"/>
      <c r="K30" s="105"/>
      <c r="L30" s="105"/>
    </row>
    <row r="31" spans="1:12" x14ac:dyDescent="0.2">
      <c r="A31" s="105"/>
      <c r="B31" s="105"/>
      <c r="C31" s="105"/>
      <c r="D31" s="105"/>
      <c r="E31" s="105"/>
      <c r="F31" s="105"/>
      <c r="G31" s="105"/>
      <c r="H31" s="105"/>
      <c r="I31" s="105"/>
      <c r="J31" s="105"/>
      <c r="K31" s="105"/>
      <c r="L31" s="105"/>
    </row>
    <row r="32" spans="1:12" x14ac:dyDescent="0.2">
      <c r="A32" s="105"/>
      <c r="B32" s="105"/>
      <c r="C32" s="105"/>
      <c r="D32" s="105"/>
      <c r="E32" s="105"/>
      <c r="F32" s="105"/>
      <c r="G32" s="105"/>
      <c r="H32" s="105"/>
      <c r="I32" s="105"/>
      <c r="J32" s="105"/>
      <c r="K32" s="105"/>
      <c r="L32" s="105"/>
    </row>
    <row r="33" spans="1:12" x14ac:dyDescent="0.2">
      <c r="A33" s="105"/>
      <c r="B33" s="105"/>
      <c r="C33" s="105"/>
      <c r="D33" s="105"/>
      <c r="E33" s="105"/>
      <c r="F33" s="105"/>
      <c r="G33" s="105"/>
      <c r="H33" s="105"/>
      <c r="I33" s="105"/>
      <c r="J33" s="105"/>
      <c r="K33" s="105"/>
      <c r="L33" s="105"/>
    </row>
    <row r="34" spans="1:12" ht="15" x14ac:dyDescent="0.25">
      <c r="A34" s="107" t="s">
        <v>171</v>
      </c>
    </row>
    <row r="35" spans="1:12" x14ac:dyDescent="0.2">
      <c r="A35" s="108" t="s">
        <v>155</v>
      </c>
    </row>
    <row r="37" spans="1:12" ht="57" x14ac:dyDescent="0.2">
      <c r="A37" s="109" t="s">
        <v>156</v>
      </c>
    </row>
    <row r="39" spans="1:12" ht="28.5" x14ac:dyDescent="0.2">
      <c r="A39" s="110" t="s">
        <v>154</v>
      </c>
    </row>
    <row r="41" spans="1:12" ht="57" x14ac:dyDescent="0.2">
      <c r="A41" s="110" t="s">
        <v>166</v>
      </c>
    </row>
  </sheetData>
  <sheetProtection algorithmName="SHA-512" hashValue="y3UJGy9mIOtvqtZkLif6VsKE7rtH85ZnzLZC/jesaHDjMTip3uT1gFTTDs5ZKKL524kfnwJrjpmbNiNTAGu6Jg==" saltValue="yZ7QNucQk23++YGerQpHVQ==" spinCount="100000" sheet="1" objects="1" scenarios="1"/>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P54"/>
  <sheetViews>
    <sheetView showGridLines="0" tabSelected="1" zoomScale="90" zoomScaleNormal="90" workbookViewId="0">
      <selection activeCell="I9" sqref="I9"/>
    </sheetView>
  </sheetViews>
  <sheetFormatPr baseColWidth="10" defaultColWidth="9" defaultRowHeight="12.75" x14ac:dyDescent="0.2"/>
  <cols>
    <col min="1" max="1" width="17.375" style="119" customWidth="1"/>
    <col min="2" max="2" width="13.5" style="119" customWidth="1"/>
    <col min="3" max="3" width="9.375" style="119" customWidth="1"/>
    <col min="4" max="4" width="8.375" style="119" customWidth="1"/>
    <col min="5" max="5" width="9" style="119" customWidth="1"/>
    <col min="6" max="6" width="13.625" style="119" customWidth="1"/>
    <col min="7" max="7" width="10.875" style="119" customWidth="1"/>
    <col min="8" max="9" width="9" style="119"/>
    <col min="10" max="10" width="9.875" style="119" customWidth="1"/>
    <col min="11" max="11" width="10.125" style="119" customWidth="1"/>
    <col min="12" max="12" width="11.375" style="119" customWidth="1"/>
    <col min="13" max="13" width="10.125" style="119" customWidth="1"/>
    <col min="14" max="14" width="12.375" style="119" customWidth="1"/>
    <col min="15" max="15" width="12.875" style="119" customWidth="1"/>
    <col min="16" max="16" width="18.875" style="119" customWidth="1"/>
    <col min="17" max="16384" width="9" style="119"/>
  </cols>
  <sheetData>
    <row r="1" spans="1:16" ht="8.25" customHeight="1" x14ac:dyDescent="0.2"/>
    <row r="2" spans="1:16" ht="15.75" x14ac:dyDescent="0.25">
      <c r="A2" s="67" t="s">
        <v>162</v>
      </c>
    </row>
    <row r="3" spans="1:16" ht="6" customHeight="1" x14ac:dyDescent="0.2">
      <c r="A3" s="120"/>
      <c r="B3" s="120"/>
      <c r="C3" s="120"/>
      <c r="D3" s="120"/>
      <c r="E3" s="120"/>
      <c r="F3" s="120"/>
      <c r="G3" s="120"/>
      <c r="H3" s="120"/>
      <c r="I3" s="120"/>
      <c r="J3" s="120"/>
      <c r="K3" s="120"/>
      <c r="L3" s="120"/>
      <c r="N3" s="120"/>
      <c r="O3" s="120"/>
    </row>
    <row r="4" spans="1:16" ht="15" x14ac:dyDescent="0.2">
      <c r="A4" s="189" t="s">
        <v>61</v>
      </c>
      <c r="B4" s="190"/>
      <c r="C4" s="190"/>
      <c r="D4" s="190"/>
      <c r="E4" s="190"/>
      <c r="F4" s="190"/>
      <c r="G4" s="190"/>
      <c r="H4" s="190"/>
      <c r="I4" s="190"/>
      <c r="J4" s="190"/>
      <c r="K4" s="190"/>
      <c r="L4" s="191"/>
      <c r="M4" s="121"/>
      <c r="N4" s="180" t="s">
        <v>67</v>
      </c>
      <c r="O4" s="181"/>
      <c r="P4" s="122"/>
    </row>
    <row r="5" spans="1:16" ht="68.25" customHeight="1" thickBot="1" x14ac:dyDescent="0.25">
      <c r="A5" s="123" t="s">
        <v>112</v>
      </c>
      <c r="B5" s="124" t="s">
        <v>113</v>
      </c>
      <c r="C5" s="125" t="s">
        <v>114</v>
      </c>
      <c r="D5" s="125" t="s">
        <v>115</v>
      </c>
      <c r="E5" s="125" t="s">
        <v>151</v>
      </c>
      <c r="F5" s="125" t="s">
        <v>116</v>
      </c>
      <c r="G5" s="125" t="s">
        <v>117</v>
      </c>
      <c r="H5" s="125" t="s">
        <v>118</v>
      </c>
      <c r="I5" s="125" t="s">
        <v>119</v>
      </c>
      <c r="J5" s="125" t="s">
        <v>120</v>
      </c>
      <c r="K5" s="125" t="s">
        <v>146</v>
      </c>
      <c r="L5" s="126" t="s">
        <v>160</v>
      </c>
      <c r="M5" s="127"/>
      <c r="N5" s="128" t="s">
        <v>161</v>
      </c>
      <c r="O5" s="129" t="s">
        <v>121</v>
      </c>
    </row>
    <row r="6" spans="1:16" ht="15" customHeight="1" thickBot="1" x14ac:dyDescent="0.25">
      <c r="A6" s="130" t="s">
        <v>138</v>
      </c>
      <c r="B6" s="131"/>
      <c r="C6" s="131" t="s">
        <v>53</v>
      </c>
      <c r="D6" s="131" t="s">
        <v>82</v>
      </c>
      <c r="E6" s="131" t="s">
        <v>58</v>
      </c>
      <c r="F6" s="131" t="s">
        <v>158</v>
      </c>
      <c r="G6" s="131" t="s">
        <v>53</v>
      </c>
      <c r="H6" s="131" t="s">
        <v>32</v>
      </c>
      <c r="I6" s="131" t="s">
        <v>91</v>
      </c>
      <c r="J6" s="131" t="s">
        <v>91</v>
      </c>
      <c r="K6" s="131" t="s">
        <v>122</v>
      </c>
      <c r="L6" s="131" t="s">
        <v>122</v>
      </c>
      <c r="M6" s="132"/>
      <c r="N6" s="131" t="s">
        <v>122</v>
      </c>
      <c r="O6" s="131" t="s">
        <v>122</v>
      </c>
    </row>
    <row r="7" spans="1:16" ht="15" thickTop="1" thickBot="1" x14ac:dyDescent="0.25">
      <c r="A7" s="184" t="s">
        <v>123</v>
      </c>
      <c r="B7" s="133" t="s">
        <v>124</v>
      </c>
      <c r="C7" s="134" t="s">
        <v>3</v>
      </c>
      <c r="D7" s="134" t="str">
        <f t="shared" ref="D7:E9" si="0">"-"</f>
        <v>-</v>
      </c>
      <c r="E7" s="134" t="str">
        <f t="shared" si="0"/>
        <v>-</v>
      </c>
      <c r="F7" s="135">
        <f>Energiepreise!B32</f>
        <v>113.09331150162788</v>
      </c>
      <c r="G7" s="136"/>
      <c r="H7" s="137"/>
      <c r="I7" s="137"/>
      <c r="J7" s="137"/>
      <c r="K7" s="138"/>
      <c r="L7" s="138"/>
      <c r="M7" s="139"/>
      <c r="N7" s="140" t="e">
        <f>IF('Berechnungsblatt (nur Ansicht)'!Q6&gt;0,'Berechnungsblatt (nur Ansicht)'!Q6,"")</f>
        <v>#DIV/0!</v>
      </c>
      <c r="O7" s="140" t="str">
        <f>IF('Berechnungsblatt (nur Ansicht)'!R6&gt;0,'Berechnungsblatt (nur Ansicht)'!R6,"")</f>
        <v/>
      </c>
    </row>
    <row r="8" spans="1:16" ht="15" customHeight="1" thickTop="1" thickBot="1" x14ac:dyDescent="0.25">
      <c r="A8" s="185"/>
      <c r="B8" s="141" t="s">
        <v>125</v>
      </c>
      <c r="C8" s="142" t="s">
        <v>15</v>
      </c>
      <c r="D8" s="134" t="str">
        <f t="shared" si="0"/>
        <v>-</v>
      </c>
      <c r="E8" s="134" t="str">
        <f t="shared" si="0"/>
        <v>-</v>
      </c>
      <c r="F8" s="143">
        <f>Energiepreise!C32</f>
        <v>107.59571997029872</v>
      </c>
      <c r="G8" s="144"/>
      <c r="H8" s="145"/>
      <c r="I8" s="145"/>
      <c r="J8" s="145"/>
      <c r="K8" s="146"/>
      <c r="L8" s="146"/>
      <c r="M8" s="139"/>
      <c r="N8" s="140" t="e">
        <f>IF('Berechnungsblatt (nur Ansicht)'!Q7&gt;0,'Berechnungsblatt (nur Ansicht)'!Q7,"")</f>
        <v>#DIV/0!</v>
      </c>
      <c r="O8" s="140" t="str">
        <f>IF('Berechnungsblatt (nur Ansicht)'!R7&gt;0,'Berechnungsblatt (nur Ansicht)'!R7,"")</f>
        <v/>
      </c>
    </row>
    <row r="9" spans="1:16" ht="23.25" customHeight="1" thickTop="1" thickBot="1" x14ac:dyDescent="0.25">
      <c r="A9" s="185"/>
      <c r="B9" s="141" t="s">
        <v>126</v>
      </c>
      <c r="C9" s="142" t="s">
        <v>12</v>
      </c>
      <c r="D9" s="134" t="str">
        <f t="shared" si="0"/>
        <v>-</v>
      </c>
      <c r="E9" s="134" t="str">
        <f t="shared" si="0"/>
        <v>-</v>
      </c>
      <c r="F9" s="143">
        <f>Energiepreise!D32</f>
        <v>106.35578698855738</v>
      </c>
      <c r="G9" s="144"/>
      <c r="H9" s="145"/>
      <c r="I9" s="145"/>
      <c r="J9" s="145"/>
      <c r="K9" s="146"/>
      <c r="L9" s="146"/>
      <c r="M9" s="139"/>
      <c r="N9" s="140" t="e">
        <f>IF('Berechnungsblatt (nur Ansicht)'!Q8&gt;0,'Berechnungsblatt (nur Ansicht)'!Q8,"")</f>
        <v>#DIV/0!</v>
      </c>
      <c r="O9" s="140" t="str">
        <f>IF('Berechnungsblatt (nur Ansicht)'!R8&gt;0,'Berechnungsblatt (nur Ansicht)'!R8,"")</f>
        <v/>
      </c>
    </row>
    <row r="10" spans="1:16" ht="15" customHeight="1" thickTop="1" thickBot="1" x14ac:dyDescent="0.25">
      <c r="A10" s="185"/>
      <c r="B10" s="147" t="s">
        <v>127</v>
      </c>
      <c r="C10" s="144"/>
      <c r="D10" s="144"/>
      <c r="E10" s="134" t="str">
        <f>"-"</f>
        <v>-</v>
      </c>
      <c r="F10" s="148">
        <f>Energiepreise!D32</f>
        <v>106.35578698855738</v>
      </c>
      <c r="G10" s="134" t="str">
        <f t="shared" ref="G10:G16" si="1">"-"</f>
        <v>-</v>
      </c>
      <c r="H10" s="145"/>
      <c r="I10" s="145"/>
      <c r="J10" s="145"/>
      <c r="K10" s="146"/>
      <c r="L10" s="146"/>
      <c r="M10" s="139"/>
      <c r="N10" s="140" t="e">
        <f>IF('Berechnungsblatt (nur Ansicht)'!Q9&gt;0,'Berechnungsblatt (nur Ansicht)'!Q9,"")</f>
        <v>#DIV/0!</v>
      </c>
      <c r="O10" s="140" t="str">
        <f>IF('Berechnungsblatt (nur Ansicht)'!R9&gt;0,'Berechnungsblatt (nur Ansicht)'!R9,"")</f>
        <v/>
      </c>
    </row>
    <row r="11" spans="1:16" ht="15" thickTop="1" thickBot="1" x14ac:dyDescent="0.25">
      <c r="A11" s="185"/>
      <c r="B11" s="147" t="s">
        <v>128</v>
      </c>
      <c r="C11" s="144"/>
      <c r="D11" s="144"/>
      <c r="E11" s="134" t="str">
        <f>"-"</f>
        <v>-</v>
      </c>
      <c r="F11" s="148">
        <f>Energiepreise!D32</f>
        <v>106.35578698855738</v>
      </c>
      <c r="G11" s="134" t="str">
        <f t="shared" si="1"/>
        <v>-</v>
      </c>
      <c r="H11" s="145"/>
      <c r="I11" s="145"/>
      <c r="J11" s="145"/>
      <c r="K11" s="146"/>
      <c r="L11" s="146"/>
      <c r="M11" s="139"/>
      <c r="N11" s="140" t="e">
        <f>IF('Berechnungsblatt (nur Ansicht)'!Q10&gt;0,'Berechnungsblatt (nur Ansicht)'!Q10,"")</f>
        <v>#DIV/0!</v>
      </c>
      <c r="O11" s="140" t="str">
        <f>IF('Berechnungsblatt (nur Ansicht)'!R10&gt;0,'Berechnungsblatt (nur Ansicht)'!R10,"")</f>
        <v/>
      </c>
    </row>
    <row r="12" spans="1:16" ht="17.25" customHeight="1" thickTop="1" thickBot="1" x14ac:dyDescent="0.25">
      <c r="A12" s="186" t="s">
        <v>159</v>
      </c>
      <c r="B12" s="147" t="s">
        <v>129</v>
      </c>
      <c r="C12" s="144"/>
      <c r="D12" s="144"/>
      <c r="E12" s="149"/>
      <c r="F12" s="148">
        <f>Energiepreise!F32</f>
        <v>145.62</v>
      </c>
      <c r="G12" s="134" t="str">
        <f t="shared" si="1"/>
        <v>-</v>
      </c>
      <c r="H12" s="145"/>
      <c r="I12" s="145"/>
      <c r="J12" s="145"/>
      <c r="K12" s="146"/>
      <c r="L12" s="146"/>
      <c r="M12" s="139"/>
      <c r="N12" s="140" t="e">
        <f>IF('Berechnungsblatt (nur Ansicht)'!Q11&gt;0,'Berechnungsblatt (nur Ansicht)'!Q11,"")</f>
        <v>#DIV/0!</v>
      </c>
      <c r="O12" s="140" t="str">
        <f>IF('Berechnungsblatt (nur Ansicht)'!R11&gt;0,'Berechnungsblatt (nur Ansicht)'!R11,"")</f>
        <v/>
      </c>
    </row>
    <row r="13" spans="1:16" ht="15" thickTop="1" thickBot="1" x14ac:dyDescent="0.25">
      <c r="A13" s="187"/>
      <c r="B13" s="147" t="s">
        <v>130</v>
      </c>
      <c r="C13" s="144"/>
      <c r="D13" s="144"/>
      <c r="E13" s="149"/>
      <c r="F13" s="148">
        <f>Energiepreise!F32</f>
        <v>145.62</v>
      </c>
      <c r="G13" s="134" t="str">
        <f t="shared" si="1"/>
        <v>-</v>
      </c>
      <c r="H13" s="145"/>
      <c r="I13" s="145"/>
      <c r="J13" s="145"/>
      <c r="K13" s="146"/>
      <c r="L13" s="146"/>
      <c r="M13" s="139"/>
      <c r="N13" s="140" t="e">
        <f>IF('Berechnungsblatt (nur Ansicht)'!Q12&gt;0,'Berechnungsblatt (nur Ansicht)'!Q12,"")</f>
        <v>#DIV/0!</v>
      </c>
      <c r="O13" s="140" t="str">
        <f>IF('Berechnungsblatt (nur Ansicht)'!R12&gt;0,'Berechnungsblatt (nur Ansicht)'!R12,"")</f>
        <v/>
      </c>
    </row>
    <row r="14" spans="1:16" ht="15" customHeight="1" thickTop="1" thickBot="1" x14ac:dyDescent="0.25">
      <c r="A14" s="187"/>
      <c r="B14" s="147" t="s">
        <v>131</v>
      </c>
      <c r="C14" s="144"/>
      <c r="D14" s="144"/>
      <c r="E14" s="149"/>
      <c r="F14" s="148">
        <f>Energiepreise!F32</f>
        <v>145.62</v>
      </c>
      <c r="G14" s="134" t="str">
        <f t="shared" si="1"/>
        <v>-</v>
      </c>
      <c r="H14" s="145"/>
      <c r="I14" s="145"/>
      <c r="J14" s="145"/>
      <c r="K14" s="146"/>
      <c r="L14" s="146"/>
      <c r="M14" s="139"/>
      <c r="N14" s="140" t="e">
        <f>IF('Berechnungsblatt (nur Ansicht)'!Q13&gt;0,'Berechnungsblatt (nur Ansicht)'!Q13,"")</f>
        <v>#DIV/0!</v>
      </c>
      <c r="O14" s="140" t="str">
        <f>IF('Berechnungsblatt (nur Ansicht)'!R13&gt;0,'Berechnungsblatt (nur Ansicht)'!R13,"")</f>
        <v/>
      </c>
    </row>
    <row r="15" spans="1:16" ht="15" thickTop="1" thickBot="1" x14ac:dyDescent="0.25">
      <c r="A15" s="187"/>
      <c r="B15" s="147" t="s">
        <v>132</v>
      </c>
      <c r="C15" s="144"/>
      <c r="D15" s="144"/>
      <c r="E15" s="149"/>
      <c r="F15" s="148">
        <f>Energiepreise!F32</f>
        <v>145.62</v>
      </c>
      <c r="G15" s="134" t="str">
        <f t="shared" si="1"/>
        <v>-</v>
      </c>
      <c r="H15" s="145"/>
      <c r="I15" s="145"/>
      <c r="J15" s="145"/>
      <c r="K15" s="146"/>
      <c r="L15" s="146"/>
      <c r="M15" s="139"/>
      <c r="N15" s="140" t="e">
        <f>IF('Berechnungsblatt (nur Ansicht)'!Q14&gt;0,'Berechnungsblatt (nur Ansicht)'!Q14,"")</f>
        <v>#DIV/0!</v>
      </c>
      <c r="O15" s="140" t="str">
        <f>IF('Berechnungsblatt (nur Ansicht)'!R14&gt;0,'Berechnungsblatt (nur Ansicht)'!R14,"")</f>
        <v/>
      </c>
    </row>
    <row r="16" spans="1:16" ht="15" thickTop="1" thickBot="1" x14ac:dyDescent="0.25">
      <c r="A16" s="188"/>
      <c r="B16" s="147" t="s">
        <v>133</v>
      </c>
      <c r="C16" s="144"/>
      <c r="D16" s="144"/>
      <c r="E16" s="149"/>
      <c r="F16" s="148">
        <f>Energiepreise!F32</f>
        <v>145.62</v>
      </c>
      <c r="G16" s="134" t="str">
        <f t="shared" si="1"/>
        <v>-</v>
      </c>
      <c r="H16" s="145"/>
      <c r="I16" s="145"/>
      <c r="J16" s="145"/>
      <c r="K16" s="146"/>
      <c r="L16" s="146"/>
      <c r="M16" s="139"/>
      <c r="N16" s="140" t="e">
        <f>IF('Berechnungsblatt (nur Ansicht)'!Q15&gt;0,'Berechnungsblatt (nur Ansicht)'!Q15,"")</f>
        <v>#DIV/0!</v>
      </c>
      <c r="O16" s="140" t="str">
        <f>IF('Berechnungsblatt (nur Ansicht)'!R15&gt;0,'Berechnungsblatt (nur Ansicht)'!R15,"")</f>
        <v/>
      </c>
    </row>
    <row r="17" spans="1:16" ht="15" customHeight="1" thickTop="1" thickBot="1" x14ac:dyDescent="0.3">
      <c r="D17" s="192" t="s">
        <v>134</v>
      </c>
      <c r="E17" s="193"/>
      <c r="F17" s="150"/>
      <c r="H17" s="192" t="s">
        <v>135</v>
      </c>
      <c r="I17" s="194"/>
      <c r="J17" s="195"/>
      <c r="K17" s="195"/>
      <c r="L17" s="195"/>
      <c r="M17" s="151"/>
      <c r="N17" s="152" t="e">
        <f>'Berechnungsblatt (nur Ansicht)'!Q16</f>
        <v>#DIV/0!</v>
      </c>
      <c r="O17" s="152" t="e">
        <f>'Berechnungsblatt (nur Ansicht)'!R16</f>
        <v>#DIV/0!</v>
      </c>
      <c r="P17" s="153" t="s">
        <v>147</v>
      </c>
    </row>
    <row r="18" spans="1:16" ht="15" customHeight="1" thickTop="1" thickBot="1" x14ac:dyDescent="0.25">
      <c r="N18" s="152" t="e">
        <f>'Berechnungsblatt (nur Ansicht)'!Q17</f>
        <v>#DIV/0!</v>
      </c>
      <c r="P18" s="153" t="s">
        <v>164</v>
      </c>
    </row>
    <row r="19" spans="1:16" ht="15" thickTop="1" thickBot="1" x14ac:dyDescent="0.3">
      <c r="B19" s="154"/>
      <c r="C19" s="155"/>
      <c r="D19" s="155"/>
      <c r="N19" s="156"/>
    </row>
    <row r="20" spans="1:16" ht="19.5" customHeight="1" thickTop="1" thickBot="1" x14ac:dyDescent="0.3">
      <c r="A20" s="157" t="s">
        <v>167</v>
      </c>
      <c r="B20" s="157"/>
      <c r="C20" s="155"/>
      <c r="D20" s="155"/>
      <c r="F20" s="196" t="s">
        <v>178</v>
      </c>
      <c r="G20" s="197"/>
      <c r="H20" s="197"/>
      <c r="I20" s="197"/>
      <c r="J20" s="197"/>
      <c r="K20" s="197"/>
      <c r="L20" s="197"/>
      <c r="N20" s="158" t="s">
        <v>148</v>
      </c>
      <c r="O20" s="159" t="e">
        <f>'Berechnungsblatt (nur Ansicht)'!R20:R20</f>
        <v>#DIV/0!</v>
      </c>
    </row>
    <row r="21" spans="1:16" ht="9" customHeight="1" thickTop="1" thickBot="1" x14ac:dyDescent="0.3">
      <c r="A21" s="154"/>
      <c r="B21" s="157"/>
      <c r="C21" s="155"/>
      <c r="D21" s="155"/>
      <c r="F21" s="197"/>
      <c r="G21" s="197"/>
      <c r="H21" s="197"/>
      <c r="I21" s="197"/>
      <c r="J21" s="197"/>
      <c r="K21" s="197"/>
      <c r="L21" s="197"/>
      <c r="N21" s="160"/>
      <c r="O21" s="160"/>
    </row>
    <row r="22" spans="1:16" ht="12.75" customHeight="1" thickTop="1" thickBot="1" x14ac:dyDescent="0.3">
      <c r="A22" s="161" t="s">
        <v>136</v>
      </c>
      <c r="B22" s="161" t="s">
        <v>137</v>
      </c>
      <c r="C22" s="161" t="s">
        <v>138</v>
      </c>
      <c r="D22" s="161" t="s">
        <v>139</v>
      </c>
      <c r="F22" s="197"/>
      <c r="G22" s="197"/>
      <c r="H22" s="197"/>
      <c r="I22" s="197"/>
      <c r="J22" s="197"/>
      <c r="K22" s="197"/>
      <c r="L22" s="197"/>
      <c r="N22" s="162" t="s">
        <v>169</v>
      </c>
    </row>
    <row r="23" spans="1:16" ht="22.5" customHeight="1" thickTop="1" thickBot="1" x14ac:dyDescent="0.25">
      <c r="A23" s="182" t="s">
        <v>143</v>
      </c>
      <c r="B23" s="163" t="s">
        <v>140</v>
      </c>
      <c r="C23" s="163" t="s">
        <v>1</v>
      </c>
      <c r="D23" s="164"/>
      <c r="F23" s="197"/>
      <c r="G23" s="197"/>
      <c r="H23" s="197"/>
      <c r="I23" s="197"/>
      <c r="J23" s="197"/>
      <c r="K23" s="197"/>
      <c r="L23" s="197"/>
      <c r="N23" s="198" t="s">
        <v>177</v>
      </c>
      <c r="O23" s="199"/>
      <c r="P23" s="199"/>
    </row>
    <row r="24" spans="1:16" ht="22.5" customHeight="1" thickTop="1" thickBot="1" x14ac:dyDescent="0.25">
      <c r="A24" s="183"/>
      <c r="B24" s="163" t="s">
        <v>141</v>
      </c>
      <c r="C24" s="163" t="s">
        <v>1</v>
      </c>
      <c r="D24" s="164"/>
      <c r="F24" s="197"/>
      <c r="G24" s="197"/>
      <c r="H24" s="197"/>
      <c r="I24" s="197"/>
      <c r="J24" s="197"/>
      <c r="K24" s="197"/>
      <c r="L24" s="197"/>
      <c r="N24" s="199"/>
      <c r="O24" s="199"/>
      <c r="P24" s="199"/>
    </row>
    <row r="25" spans="1:16" ht="22.5" customHeight="1" thickTop="1" thickBot="1" x14ac:dyDescent="0.25">
      <c r="A25" s="183"/>
      <c r="B25" s="163" t="s">
        <v>142</v>
      </c>
      <c r="C25" s="163" t="s">
        <v>1</v>
      </c>
      <c r="D25" s="164"/>
      <c r="F25" s="197"/>
      <c r="G25" s="197"/>
      <c r="H25" s="197"/>
      <c r="I25" s="197"/>
      <c r="J25" s="197"/>
      <c r="K25" s="197"/>
      <c r="L25" s="197"/>
      <c r="N25" s="199"/>
      <c r="O25" s="199"/>
      <c r="P25" s="199"/>
    </row>
    <row r="26" spans="1:16" ht="84.75" customHeight="1" thickTop="1" thickBot="1" x14ac:dyDescent="0.25">
      <c r="A26" s="165" t="s">
        <v>168</v>
      </c>
      <c r="B26" s="166"/>
      <c r="C26" s="163" t="s">
        <v>1</v>
      </c>
      <c r="D26" s="164"/>
      <c r="F26" s="197"/>
      <c r="G26" s="197"/>
      <c r="H26" s="197"/>
      <c r="I26" s="197"/>
      <c r="J26" s="197"/>
      <c r="K26" s="197"/>
      <c r="L26" s="197"/>
      <c r="N26" s="199"/>
      <c r="O26" s="199"/>
      <c r="P26" s="199"/>
    </row>
    <row r="27" spans="1:16" ht="13.5" customHeight="1" thickTop="1" thickBot="1" x14ac:dyDescent="0.25">
      <c r="F27" s="197"/>
      <c r="G27" s="197"/>
      <c r="H27" s="197"/>
      <c r="I27" s="197"/>
      <c r="J27" s="197"/>
      <c r="K27" s="197"/>
      <c r="L27" s="197"/>
      <c r="N27" s="199"/>
      <c r="O27" s="199"/>
      <c r="P27" s="199"/>
    </row>
    <row r="28" spans="1:16" ht="13.5" customHeight="1" thickTop="1" thickBot="1" x14ac:dyDescent="0.3">
      <c r="A28" s="167" t="s">
        <v>106</v>
      </c>
      <c r="F28" s="197"/>
      <c r="G28" s="197"/>
      <c r="H28" s="197"/>
      <c r="I28" s="197"/>
      <c r="J28" s="197"/>
      <c r="K28" s="197"/>
      <c r="L28" s="197"/>
      <c r="N28" s="199"/>
      <c r="O28" s="199"/>
      <c r="P28" s="199"/>
    </row>
    <row r="29" spans="1:16" ht="15" customHeight="1" thickTop="1" thickBot="1" x14ac:dyDescent="0.25">
      <c r="A29" s="168" t="s">
        <v>107</v>
      </c>
      <c r="F29" s="197"/>
      <c r="G29" s="197"/>
      <c r="H29" s="197"/>
      <c r="I29" s="197"/>
      <c r="J29" s="197"/>
      <c r="K29" s="197"/>
      <c r="L29" s="197"/>
      <c r="N29" s="199"/>
      <c r="O29" s="199"/>
      <c r="P29" s="199"/>
    </row>
    <row r="30" spans="1:16" ht="15" customHeight="1" thickTop="1" x14ac:dyDescent="0.25">
      <c r="A30" s="169" t="s">
        <v>144</v>
      </c>
      <c r="F30" s="197"/>
      <c r="G30" s="197"/>
      <c r="H30" s="197"/>
      <c r="I30" s="197"/>
      <c r="J30" s="197"/>
      <c r="K30" s="197"/>
      <c r="L30" s="197"/>
      <c r="N30" s="199"/>
      <c r="O30" s="199"/>
      <c r="P30" s="199"/>
    </row>
    <row r="31" spans="1:16" ht="14.25" customHeight="1" x14ac:dyDescent="0.2">
      <c r="F31" s="197"/>
      <c r="G31" s="197"/>
      <c r="H31" s="197"/>
      <c r="I31" s="197"/>
      <c r="J31" s="197"/>
      <c r="K31" s="197"/>
      <c r="L31" s="197"/>
      <c r="N31" s="199"/>
      <c r="O31" s="199"/>
      <c r="P31" s="199"/>
    </row>
    <row r="32" spans="1:16" ht="12.75" customHeight="1" x14ac:dyDescent="0.2">
      <c r="A32" s="162" t="s">
        <v>145</v>
      </c>
      <c r="B32" s="170"/>
      <c r="C32" s="170"/>
      <c r="D32" s="170"/>
      <c r="F32" s="197"/>
      <c r="G32" s="197"/>
      <c r="H32" s="197"/>
      <c r="I32" s="197"/>
      <c r="J32" s="197"/>
      <c r="K32" s="197"/>
      <c r="L32" s="197"/>
      <c r="N32" s="199"/>
      <c r="O32" s="199"/>
      <c r="P32" s="199"/>
    </row>
    <row r="33" spans="1:16" ht="9" customHeight="1" x14ac:dyDescent="0.2">
      <c r="F33" s="197"/>
      <c r="G33" s="197"/>
      <c r="H33" s="197"/>
      <c r="I33" s="197"/>
      <c r="J33" s="197"/>
      <c r="K33" s="197"/>
      <c r="L33" s="197"/>
      <c r="N33" s="199"/>
      <c r="O33" s="199"/>
      <c r="P33" s="199"/>
    </row>
    <row r="34" spans="1:16" ht="12.75" customHeight="1" x14ac:dyDescent="0.2">
      <c r="A34" s="178" t="s">
        <v>170</v>
      </c>
      <c r="B34" s="200"/>
      <c r="C34" s="200"/>
      <c r="D34" s="200"/>
      <c r="F34" s="197"/>
      <c r="G34" s="197"/>
      <c r="H34" s="197"/>
      <c r="I34" s="197"/>
      <c r="J34" s="197"/>
      <c r="K34" s="197"/>
      <c r="L34" s="197"/>
      <c r="N34" s="199"/>
      <c r="O34" s="199"/>
      <c r="P34" s="199"/>
    </row>
    <row r="35" spans="1:16" ht="15" customHeight="1" x14ac:dyDescent="0.2">
      <c r="A35" s="179"/>
      <c r="B35" s="179"/>
      <c r="C35" s="179"/>
      <c r="D35" s="179"/>
      <c r="F35" s="197"/>
      <c r="G35" s="197"/>
      <c r="H35" s="197"/>
      <c r="I35" s="197"/>
      <c r="J35" s="197"/>
      <c r="K35" s="197"/>
      <c r="L35" s="197"/>
    </row>
    <row r="36" spans="1:16" ht="15.75" customHeight="1" x14ac:dyDescent="0.2">
      <c r="A36" s="179"/>
      <c r="B36" s="179"/>
      <c r="C36" s="179"/>
      <c r="D36" s="179"/>
      <c r="F36" s="197"/>
      <c r="G36" s="197"/>
      <c r="H36" s="197"/>
      <c r="I36" s="197"/>
      <c r="J36" s="197"/>
      <c r="K36" s="197"/>
      <c r="L36" s="197"/>
    </row>
    <row r="37" spans="1:16" ht="15" customHeight="1" x14ac:dyDescent="0.2">
      <c r="A37" s="179"/>
      <c r="B37" s="179"/>
      <c r="C37" s="179"/>
      <c r="D37" s="179"/>
      <c r="F37" s="197"/>
      <c r="G37" s="197"/>
      <c r="H37" s="197"/>
      <c r="I37" s="197"/>
      <c r="J37" s="197"/>
      <c r="K37" s="197"/>
      <c r="L37" s="197"/>
    </row>
    <row r="38" spans="1:16" ht="12.75" customHeight="1" x14ac:dyDescent="0.2">
      <c r="A38" s="179"/>
      <c r="B38" s="179"/>
      <c r="C38" s="179"/>
      <c r="D38" s="179"/>
      <c r="F38" s="197"/>
      <c r="G38" s="197"/>
      <c r="H38" s="197"/>
      <c r="I38" s="197"/>
      <c r="J38" s="197"/>
      <c r="K38" s="197"/>
      <c r="L38" s="197"/>
    </row>
    <row r="39" spans="1:16" ht="12.75" customHeight="1" x14ac:dyDescent="0.2">
      <c r="A39" s="179"/>
      <c r="B39" s="179"/>
      <c r="C39" s="179"/>
      <c r="D39" s="179"/>
      <c r="F39" s="197"/>
      <c r="G39" s="197"/>
      <c r="H39" s="197"/>
      <c r="I39" s="197"/>
      <c r="J39" s="197"/>
      <c r="K39" s="197"/>
      <c r="L39" s="197"/>
    </row>
    <row r="40" spans="1:16" ht="12.75" customHeight="1" x14ac:dyDescent="0.2">
      <c r="A40" s="179"/>
      <c r="B40" s="179"/>
      <c r="C40" s="179"/>
      <c r="D40" s="179"/>
      <c r="F40" s="197"/>
      <c r="G40" s="197"/>
      <c r="H40" s="197"/>
      <c r="I40" s="197"/>
      <c r="J40" s="197"/>
      <c r="K40" s="197"/>
      <c r="L40" s="197"/>
    </row>
    <row r="41" spans="1:16" ht="12.75" customHeight="1" x14ac:dyDescent="0.2">
      <c r="A41" s="179"/>
      <c r="B41" s="179"/>
      <c r="C41" s="179"/>
      <c r="D41" s="179"/>
      <c r="F41" s="197"/>
      <c r="G41" s="197"/>
      <c r="H41" s="197"/>
      <c r="I41" s="197"/>
      <c r="J41" s="197"/>
      <c r="K41" s="197"/>
      <c r="L41" s="197"/>
    </row>
    <row r="42" spans="1:16" ht="12.75" customHeight="1" x14ac:dyDescent="0.2">
      <c r="A42" s="179"/>
      <c r="B42" s="179"/>
      <c r="C42" s="179"/>
      <c r="D42" s="179"/>
      <c r="F42" s="197"/>
      <c r="G42" s="197"/>
      <c r="H42" s="197"/>
      <c r="I42" s="197"/>
      <c r="J42" s="197"/>
      <c r="K42" s="197"/>
      <c r="L42" s="197"/>
    </row>
    <row r="43" spans="1:16" ht="12.75" customHeight="1" x14ac:dyDescent="0.2">
      <c r="A43" s="179"/>
      <c r="B43" s="179"/>
      <c r="C43" s="179"/>
      <c r="D43" s="179"/>
      <c r="F43" s="197"/>
      <c r="G43" s="197"/>
      <c r="H43" s="197"/>
      <c r="I43" s="197"/>
      <c r="J43" s="197"/>
      <c r="K43" s="197"/>
      <c r="L43" s="197"/>
    </row>
    <row r="44" spans="1:16" ht="12.75" customHeight="1" x14ac:dyDescent="0.2">
      <c r="A44" s="179"/>
      <c r="B44" s="179"/>
      <c r="C44" s="179"/>
      <c r="D44" s="179"/>
      <c r="F44" s="197"/>
      <c r="G44" s="197"/>
      <c r="H44" s="197"/>
      <c r="I44" s="197"/>
      <c r="J44" s="197"/>
      <c r="K44" s="197"/>
      <c r="L44" s="197"/>
    </row>
    <row r="45" spans="1:16" ht="12.75" customHeight="1" x14ac:dyDescent="0.2">
      <c r="A45" s="179"/>
      <c r="B45" s="179"/>
      <c r="C45" s="179"/>
      <c r="D45" s="179"/>
      <c r="F45" s="197"/>
      <c r="G45" s="197"/>
      <c r="H45" s="197"/>
      <c r="I45" s="197"/>
      <c r="J45" s="197"/>
      <c r="K45" s="197"/>
      <c r="L45" s="197"/>
    </row>
    <row r="46" spans="1:16" ht="12.75" customHeight="1" x14ac:dyDescent="0.2">
      <c r="A46" s="178" t="s">
        <v>163</v>
      </c>
      <c r="B46" s="179"/>
      <c r="C46" s="179"/>
      <c r="D46" s="179"/>
      <c r="F46" s="197"/>
      <c r="G46" s="197"/>
      <c r="H46" s="197"/>
      <c r="I46" s="197"/>
      <c r="J46" s="197"/>
      <c r="K46" s="197"/>
      <c r="L46" s="197"/>
    </row>
    <row r="47" spans="1:16" ht="12.75" customHeight="1" x14ac:dyDescent="0.2">
      <c r="A47" s="179"/>
      <c r="B47" s="179"/>
      <c r="C47" s="179"/>
      <c r="D47" s="179"/>
      <c r="F47" s="197"/>
      <c r="G47" s="197"/>
      <c r="H47" s="197"/>
      <c r="I47" s="197"/>
      <c r="J47" s="197"/>
      <c r="K47" s="197"/>
      <c r="L47" s="197"/>
    </row>
    <row r="48" spans="1:16" ht="12.75" customHeight="1" x14ac:dyDescent="0.2">
      <c r="A48" s="179"/>
      <c r="B48" s="179"/>
      <c r="C48" s="179"/>
      <c r="D48" s="179"/>
      <c r="F48" s="197"/>
      <c r="G48" s="197"/>
      <c r="H48" s="197"/>
      <c r="I48" s="197"/>
      <c r="J48" s="197"/>
      <c r="K48" s="197"/>
      <c r="L48" s="197"/>
    </row>
    <row r="49" spans="1:12" ht="12.75" customHeight="1" x14ac:dyDescent="0.2">
      <c r="F49" s="197"/>
      <c r="G49" s="197"/>
      <c r="H49" s="197"/>
      <c r="I49" s="197"/>
      <c r="J49" s="197"/>
      <c r="K49" s="197"/>
      <c r="L49" s="197"/>
    </row>
    <row r="50" spans="1:12" ht="15" customHeight="1" x14ac:dyDescent="0.2">
      <c r="A50" s="178" t="s">
        <v>172</v>
      </c>
      <c r="B50" s="179"/>
      <c r="C50" s="179"/>
      <c r="D50" s="179"/>
      <c r="F50" s="197"/>
      <c r="G50" s="197"/>
      <c r="H50" s="197"/>
      <c r="I50" s="197"/>
      <c r="J50" s="197"/>
      <c r="K50" s="197"/>
      <c r="L50" s="197"/>
    </row>
    <row r="51" spans="1:12" x14ac:dyDescent="0.2">
      <c r="A51" s="179"/>
      <c r="B51" s="179"/>
      <c r="C51" s="179"/>
      <c r="D51" s="179"/>
    </row>
    <row r="52" spans="1:12" x14ac:dyDescent="0.2">
      <c r="A52" s="179"/>
      <c r="B52" s="179"/>
      <c r="C52" s="179"/>
      <c r="D52" s="179"/>
    </row>
    <row r="53" spans="1:12" x14ac:dyDescent="0.2">
      <c r="A53" s="179"/>
      <c r="B53" s="179"/>
      <c r="C53" s="179"/>
      <c r="D53" s="179"/>
    </row>
    <row r="54" spans="1:12" x14ac:dyDescent="0.2">
      <c r="A54" s="179"/>
      <c r="B54" s="179"/>
      <c r="C54" s="179"/>
      <c r="D54" s="179"/>
    </row>
  </sheetData>
  <sheetProtection algorithmName="SHA-512" hashValue="NHJ8KdoVorWtZHRggz7GB/1GZ5/I0XcB/IKtS2h/hsTrKZatadozLhFVQTyoHe0Qv3QgLH89GhwUDkxHlHJUDg==" saltValue="zLYffO+O2QEvr0GV48TcQg==" spinCount="100000" sheet="1" objects="1" scenarios="1"/>
  <mergeCells count="12">
    <mergeCell ref="A50:D54"/>
    <mergeCell ref="N4:O4"/>
    <mergeCell ref="A23:A25"/>
    <mergeCell ref="A7:A11"/>
    <mergeCell ref="A12:A16"/>
    <mergeCell ref="A4:L4"/>
    <mergeCell ref="D17:E17"/>
    <mergeCell ref="H17:L17"/>
    <mergeCell ref="F20:L50"/>
    <mergeCell ref="N23:P34"/>
    <mergeCell ref="A34:D45"/>
    <mergeCell ref="A46:D48"/>
  </mergeCells>
  <conditionalFormatting sqref="O20:O21">
    <cfRule type="containsText" dxfId="3" priority="1" operator="containsText" text="Detailprüfung">
      <formula>NOT(ISERROR(SEARCH("Detailprüfung",O20)))</formula>
    </cfRule>
    <cfRule type="containsText" dxfId="2" priority="2" operator="containsText" text="Zusätzlichkeit erfüllt">
      <formula>NOT(ISERROR(SEARCH("Zusätzlichkeit erfüllt",O20)))</formula>
    </cfRule>
  </conditionalFormatting>
  <dataValidations count="11">
    <dataValidation type="decimal" allowBlank="1" showInputMessage="1" showErrorMessage="1" errorTitle="Ungültiger Wert" error="Bitte überprüfen Sie Ihre Eingabe! Wert muss zwischen 1'000 und 10'000 liegen." sqref="C10:C11" xr:uid="{00000000-0002-0000-0200-000000000000}">
      <formula1>1000</formula1>
      <formula2>10000</formula2>
    </dataValidation>
    <dataValidation type="decimal" allowBlank="1" showInputMessage="1" showErrorMessage="1" errorTitle="Ungültiger Wert" error="Bitte überprüfen Sie Ihre Eingabe! Wert muss zwischen 0 und 15'000 liegen." sqref="C12:C16" xr:uid="{00000000-0002-0000-0200-000001000000}">
      <formula1>0</formula1>
      <formula2>15000</formula2>
    </dataValidation>
    <dataValidation type="decimal" allowBlank="1" showInputMessage="1" showErrorMessage="1" errorTitle="Ungültiger Wert" error="Bitte überprüfen Sie Ihre Eingabe! Wert muss zwischen 0 und 5'000 liegen." sqref="D10:D16" xr:uid="{00000000-0002-0000-0200-000002000000}">
      <formula1>0</formula1>
      <formula2>5000</formula2>
    </dataValidation>
    <dataValidation type="decimal" allowBlank="1" showInputMessage="1" showErrorMessage="1" errorTitle="Ungültiger Wert" error="Bitte überprüfen Sie Ihre Eingabe!" sqref="E12:E16" xr:uid="{00000000-0002-0000-0200-000003000000}">
      <formula1>30</formula1>
      <formula2>168</formula2>
    </dataValidation>
    <dataValidation type="whole" operator="greaterThan" allowBlank="1" showInputMessage="1" showErrorMessage="1" errorTitle="Ungültiger Wert" error="Bitte überprüfen Sie Ihre Eingabe!" sqref="D23:D26" xr:uid="{00000000-0002-0000-0200-000004000000}">
      <formula1>0</formula1>
    </dataValidation>
    <dataValidation type="decimal" allowBlank="1" showInputMessage="1" showErrorMessage="1" errorTitle="Ungültiger Wert" error="Bitte überprüfen Sie Ihre Eingabe! Wert muss zwischen 50 und 20'000 liegen." sqref="G7:G9" xr:uid="{00000000-0002-0000-0200-000005000000}">
      <formula1>50</formula1>
      <formula2>20000</formula2>
    </dataValidation>
    <dataValidation type="decimal" allowBlank="1" showInputMessage="1" showErrorMessage="1" errorTitle="Ungültiger Wert" error="Bitte überprüfen Sie Ihre Eingabe!" sqref="F10:F16" xr:uid="{00000000-0002-0000-0200-000006000000}">
      <formula1>30</formula1>
      <formula2>150</formula2>
    </dataValidation>
    <dataValidation type="decimal" allowBlank="1" showInputMessage="1" showErrorMessage="1" errorTitle="Ungültiger Wert" error="Bitte überprüfen Sie Ihre Eingabe! Wert muss zwischen 0 und 50 liegen." sqref="K7:L16" xr:uid="{00000000-0002-0000-0200-000007000000}">
      <formula1>0</formula1>
      <formula2>50</formula2>
    </dataValidation>
    <dataValidation type="decimal" operator="greaterThanOrEqual" allowBlank="1" showInputMessage="1" showErrorMessage="1" errorTitle="Ungültiger Wert" error="Bitte überprüfen Sie Ihre Eingabe! Wert darf nicht kleiner als 0 sein." sqref="H7:H16" xr:uid="{00000000-0002-0000-0200-000008000000}">
      <formula1>0</formula1>
    </dataValidation>
    <dataValidation type="decimal" allowBlank="1" showInputMessage="1" showErrorMessage="1" errorTitle="Ungültiger Wert" error="Bitte überprüfen Sie Ihre Eingabe! Wert muss zwischen 0 und 2'000 liegen." sqref="I7:I16" xr:uid="{00000000-0002-0000-0200-000009000000}">
      <formula1>0</formula1>
      <formula2>2000</formula2>
    </dataValidation>
    <dataValidation type="decimal" showInputMessage="1" showErrorMessage="1" errorTitle="Ungültiger Wert" error="Bitte überprüfen Sie Ihre Eingabe! Wert muss zwischen 0 und 300 liegen." sqref="J7:J16" xr:uid="{00000000-0002-0000-0200-00000A000000}">
      <formula1>0</formula1>
      <formula2>300</formula2>
    </dataValidation>
  </dataValidation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3" tint="0.79998168889431442"/>
  </sheetPr>
  <dimension ref="A1:U28"/>
  <sheetViews>
    <sheetView showGridLines="0" topLeftCell="C12" zoomScaleNormal="100" workbookViewId="0">
      <selection activeCell="R20" sqref="R20"/>
    </sheetView>
  </sheetViews>
  <sheetFormatPr baseColWidth="10" defaultColWidth="9" defaultRowHeight="12.75" outlineLevelRow="1" outlineLevelCol="1" x14ac:dyDescent="0.2"/>
  <cols>
    <col min="1" max="1" width="6.75" style="1" customWidth="1"/>
    <col min="2" max="2" width="17.75" style="1" customWidth="1"/>
    <col min="3" max="3" width="9" style="1" customWidth="1"/>
    <col min="4" max="4" width="6.75" style="1" customWidth="1"/>
    <col min="5" max="5" width="10.625" style="1" customWidth="1"/>
    <col min="6" max="6" width="5.625" style="1" customWidth="1"/>
    <col min="7" max="7" width="6.625" style="1" customWidth="1"/>
    <col min="8" max="8" width="11.375" style="1" customWidth="1"/>
    <col min="9" max="9" width="10.5" style="1" customWidth="1"/>
    <col min="10" max="10" width="8.875" style="1" customWidth="1"/>
    <col min="11" max="11" width="11.25" style="1" customWidth="1"/>
    <col min="12" max="12" width="8.5" style="1" customWidth="1"/>
    <col min="13" max="13" width="9.75" style="1" customWidth="1"/>
    <col min="14" max="15" width="10.5" style="1" customWidth="1"/>
    <col min="16" max="16" width="9.5" style="1" customWidth="1" outlineLevel="1"/>
    <col min="17" max="17" width="8.875" style="1" customWidth="1"/>
    <col min="18" max="18" width="15.25" style="1" customWidth="1"/>
    <col min="19" max="16384" width="9" style="1"/>
  </cols>
  <sheetData>
    <row r="1" spans="1:21" ht="13.5" thickBot="1" x14ac:dyDescent="0.25"/>
    <row r="2" spans="1:21" ht="17.25" thickTop="1" thickBot="1" x14ac:dyDescent="0.3">
      <c r="A2" s="68" t="s">
        <v>68</v>
      </c>
      <c r="B2" s="17"/>
      <c r="C2" s="45"/>
      <c r="D2" s="16"/>
      <c r="E2" s="16"/>
      <c r="F2" s="16"/>
      <c r="G2" s="16"/>
      <c r="H2" s="16"/>
      <c r="I2" s="16"/>
      <c r="J2" s="18"/>
      <c r="K2" s="18"/>
      <c r="L2" s="18"/>
      <c r="M2" s="18"/>
      <c r="N2" s="18"/>
      <c r="O2" s="18"/>
      <c r="P2" s="18"/>
      <c r="Q2" s="18"/>
      <c r="R2" s="18"/>
    </row>
    <row r="3" spans="1:21" ht="14.25" thickTop="1" thickBot="1" x14ac:dyDescent="0.25">
      <c r="A3" s="18"/>
      <c r="B3" s="18"/>
      <c r="C3" s="18"/>
      <c r="D3" s="18"/>
      <c r="E3" s="18"/>
      <c r="F3" s="18"/>
      <c r="G3" s="18"/>
      <c r="H3" s="18"/>
      <c r="I3" s="18"/>
      <c r="J3" s="18"/>
      <c r="K3" s="18"/>
      <c r="L3" s="18"/>
      <c r="M3" s="18"/>
      <c r="N3" s="18"/>
      <c r="O3" s="18"/>
      <c r="P3" s="18"/>
      <c r="Q3" s="18"/>
      <c r="R3" s="18"/>
    </row>
    <row r="4" spans="1:21" ht="72.75" customHeight="1" thickTop="1" thickBot="1" x14ac:dyDescent="0.25">
      <c r="A4" s="3" t="s">
        <v>2</v>
      </c>
      <c r="B4" s="3" t="s">
        <v>7</v>
      </c>
      <c r="C4" s="3" t="s">
        <v>81</v>
      </c>
      <c r="D4" s="3" t="s">
        <v>84</v>
      </c>
      <c r="E4" s="3" t="s">
        <v>92</v>
      </c>
      <c r="F4" s="3" t="s">
        <v>93</v>
      </c>
      <c r="G4" s="3" t="s">
        <v>94</v>
      </c>
      <c r="H4" s="3" t="s">
        <v>95</v>
      </c>
      <c r="I4" s="3" t="s">
        <v>96</v>
      </c>
      <c r="J4" s="3" t="s">
        <v>97</v>
      </c>
      <c r="K4" s="3" t="s">
        <v>98</v>
      </c>
      <c r="L4" s="3" t="s">
        <v>99</v>
      </c>
      <c r="M4" s="3" t="s">
        <v>85</v>
      </c>
      <c r="N4" s="3" t="s">
        <v>86</v>
      </c>
      <c r="O4" s="3" t="s">
        <v>100</v>
      </c>
      <c r="P4" s="3" t="s">
        <v>101</v>
      </c>
      <c r="Q4" s="3" t="s">
        <v>102</v>
      </c>
      <c r="R4" s="3" t="s">
        <v>103</v>
      </c>
      <c r="T4" s="2"/>
    </row>
    <row r="5" spans="1:21" ht="17.25" customHeight="1" thickTop="1" thickBot="1" x14ac:dyDescent="0.25">
      <c r="A5" s="3" t="s">
        <v>8</v>
      </c>
      <c r="B5" s="3"/>
      <c r="C5" s="3" t="s">
        <v>53</v>
      </c>
      <c r="D5" s="3" t="s">
        <v>82</v>
      </c>
      <c r="E5" s="3" t="s">
        <v>58</v>
      </c>
      <c r="F5" s="3" t="s">
        <v>53</v>
      </c>
      <c r="G5" s="3" t="s">
        <v>82</v>
      </c>
      <c r="H5" s="3" t="s">
        <v>88</v>
      </c>
      <c r="I5" s="3" t="s">
        <v>89</v>
      </c>
      <c r="J5" s="3" t="s">
        <v>90</v>
      </c>
      <c r="K5" s="3" t="s">
        <v>32</v>
      </c>
      <c r="L5" s="3" t="s">
        <v>91</v>
      </c>
      <c r="M5" s="3" t="s">
        <v>91</v>
      </c>
      <c r="N5" s="3" t="s">
        <v>83</v>
      </c>
      <c r="O5" s="3" t="s">
        <v>83</v>
      </c>
      <c r="P5" s="3"/>
      <c r="Q5" s="3" t="s">
        <v>83</v>
      </c>
      <c r="R5" s="3" t="s">
        <v>83</v>
      </c>
      <c r="T5" s="2"/>
    </row>
    <row r="6" spans="1:21" ht="15" thickTop="1" thickBot="1" x14ac:dyDescent="0.25">
      <c r="A6" s="201" t="s">
        <v>0</v>
      </c>
      <c r="B6" s="9" t="s">
        <v>4</v>
      </c>
      <c r="C6" s="8" t="s">
        <v>3</v>
      </c>
      <c r="D6" s="8" t="str">
        <f t="shared" ref="D6:E8" si="0">"-"</f>
        <v>-</v>
      </c>
      <c r="E6" s="8" t="str">
        <f t="shared" si="0"/>
        <v>-</v>
      </c>
      <c r="F6" s="8">
        <f>G6*2100/1000</f>
        <v>21</v>
      </c>
      <c r="G6" s="8">
        <v>10</v>
      </c>
      <c r="H6" s="46">
        <f>'Critère d''admission n° 5'!F7</f>
        <v>113.09331150162788</v>
      </c>
      <c r="I6" s="27">
        <f>'Critère d''admission n° 5'!G7</f>
        <v>0</v>
      </c>
      <c r="J6" s="28" t="e">
        <f>I6/$I$16</f>
        <v>#DIV/0!</v>
      </c>
      <c r="K6" s="26">
        <f>'Critère d''admission n° 5'!H7</f>
        <v>0</v>
      </c>
      <c r="L6" s="26">
        <f>'Critère d''admission n° 5'!I7</f>
        <v>0</v>
      </c>
      <c r="M6" s="26">
        <f>'Critère d''admission n° 5'!J7</f>
        <v>0</v>
      </c>
      <c r="N6" s="26">
        <f>'Critère d''admission n° 5'!K7</f>
        <v>0</v>
      </c>
      <c r="O6" s="102">
        <f>'Critère d''admission n° 5'!L7</f>
        <v>0</v>
      </c>
      <c r="P6" s="21">
        <f>IF(O6&gt;0,O6,((PMT(0.03,20,-(K6+L6*G6))+M6*G6)*100/(F6*1000))+N6)</f>
        <v>0</v>
      </c>
      <c r="Q6" s="21" t="e">
        <f t="shared" ref="Q6:Q12" si="1">IF(J6&gt;0,P6,0)</f>
        <v>#DIV/0!</v>
      </c>
      <c r="R6" s="21">
        <f>IF(I6&gt;0,'Berechnung WGK EFH'!D25/10,0)</f>
        <v>0</v>
      </c>
    </row>
    <row r="7" spans="1:21" ht="15" thickTop="1" thickBot="1" x14ac:dyDescent="0.25">
      <c r="A7" s="201"/>
      <c r="B7" s="9" t="s">
        <v>10</v>
      </c>
      <c r="C7" s="8" t="s">
        <v>15</v>
      </c>
      <c r="D7" s="8" t="str">
        <f t="shared" si="0"/>
        <v>-</v>
      </c>
      <c r="E7" s="8" t="str">
        <f t="shared" si="0"/>
        <v>-</v>
      </c>
      <c r="F7" s="8">
        <f t="shared" ref="F7:F8" si="2">G7*2100/1000</f>
        <v>105</v>
      </c>
      <c r="G7" s="8">
        <v>50</v>
      </c>
      <c r="H7" s="46">
        <f>'Critère d''admission n° 5'!F8</f>
        <v>107.59571997029872</v>
      </c>
      <c r="I7" s="27">
        <f>'Critère d''admission n° 5'!G8</f>
        <v>0</v>
      </c>
      <c r="J7" s="28" t="e">
        <f t="shared" ref="J7:J15" si="3">I7/$I$16</f>
        <v>#DIV/0!</v>
      </c>
      <c r="K7" s="26">
        <f>'Critère d''admission n° 5'!H8</f>
        <v>0</v>
      </c>
      <c r="L7" s="26">
        <f>'Critère d''admission n° 5'!I8</f>
        <v>0</v>
      </c>
      <c r="M7" s="26">
        <f>'Critère d''admission n° 5'!J8</f>
        <v>0</v>
      </c>
      <c r="N7" s="26">
        <f>'Critère d''admission n° 5'!K8</f>
        <v>0</v>
      </c>
      <c r="O7" s="102">
        <f>'Critère d''admission n° 5'!L8</f>
        <v>0</v>
      </c>
      <c r="P7" s="21">
        <f t="shared" ref="P7:P12" si="4">IF(O7&gt;0,O7,((PMT(0.03,20,-(K7+L7*G7))+M7*G7)*100/(F7*1000))+N7)</f>
        <v>0</v>
      </c>
      <c r="Q7" s="21" t="e">
        <f t="shared" si="1"/>
        <v>#DIV/0!</v>
      </c>
      <c r="R7" s="21">
        <f>IF(I7&gt;0,'Berechnung WGK MFH klein'!D25/10,0)</f>
        <v>0</v>
      </c>
    </row>
    <row r="8" spans="1:21" ht="15" thickTop="1" thickBot="1" x14ac:dyDescent="0.25">
      <c r="A8" s="201"/>
      <c r="B8" s="9" t="s">
        <v>11</v>
      </c>
      <c r="C8" s="8" t="s">
        <v>12</v>
      </c>
      <c r="D8" s="8" t="str">
        <f t="shared" si="0"/>
        <v>-</v>
      </c>
      <c r="E8" s="8" t="str">
        <f t="shared" si="0"/>
        <v>-</v>
      </c>
      <c r="F8" s="8">
        <f t="shared" si="2"/>
        <v>735</v>
      </c>
      <c r="G8" s="8">
        <v>350</v>
      </c>
      <c r="H8" s="46">
        <f>'Critère d''admission n° 5'!F9</f>
        <v>106.35578698855738</v>
      </c>
      <c r="I8" s="27">
        <f>'Critère d''admission n° 5'!G9</f>
        <v>0</v>
      </c>
      <c r="J8" s="28" t="e">
        <f t="shared" si="3"/>
        <v>#DIV/0!</v>
      </c>
      <c r="K8" s="26">
        <f>'Critère d''admission n° 5'!H9</f>
        <v>0</v>
      </c>
      <c r="L8" s="26">
        <f>'Critère d''admission n° 5'!I9</f>
        <v>0</v>
      </c>
      <c r="M8" s="26">
        <f>'Critère d''admission n° 5'!J9</f>
        <v>0</v>
      </c>
      <c r="N8" s="26">
        <f>'Critère d''admission n° 5'!K9</f>
        <v>0</v>
      </c>
      <c r="O8" s="102">
        <f>'Critère d''admission n° 5'!L9</f>
        <v>0</v>
      </c>
      <c r="P8" s="21">
        <f t="shared" si="4"/>
        <v>0</v>
      </c>
      <c r="Q8" s="21" t="e">
        <f t="shared" si="1"/>
        <v>#DIV/0!</v>
      </c>
      <c r="R8" s="21">
        <f>IF(I8&gt;0,'Berechnung WGK MFH gross'!D25/10,0)</f>
        <v>0</v>
      </c>
    </row>
    <row r="9" spans="1:21" ht="15" thickTop="1" thickBot="1" x14ac:dyDescent="0.25">
      <c r="A9" s="201"/>
      <c r="B9" s="9" t="s">
        <v>5</v>
      </c>
      <c r="C9" s="10">
        <f>'Critère d''admission n° 5'!C10</f>
        <v>0</v>
      </c>
      <c r="D9" s="27">
        <f>'Critère d''admission n° 5'!D10</f>
        <v>0</v>
      </c>
      <c r="E9" s="8" t="str">
        <f>"-"</f>
        <v>-</v>
      </c>
      <c r="F9" s="30" t="str">
        <f t="shared" ref="F9:F12" si="5">IF(C9&gt;0,C9,"")</f>
        <v/>
      </c>
      <c r="G9" s="49" t="str">
        <f>IF(C9&gt;0,'Berechnung WGK S1'!D11*1000,"")</f>
        <v/>
      </c>
      <c r="H9" s="50">
        <f>'Critère d''admission n° 5'!F10</f>
        <v>106.35578698855738</v>
      </c>
      <c r="I9" s="30">
        <f>C9</f>
        <v>0</v>
      </c>
      <c r="J9" s="28" t="e">
        <f t="shared" si="3"/>
        <v>#DIV/0!</v>
      </c>
      <c r="K9" s="26">
        <f>'Critère d''admission n° 5'!H10</f>
        <v>0</v>
      </c>
      <c r="L9" s="26">
        <f>'Critère d''admission n° 5'!I10</f>
        <v>0</v>
      </c>
      <c r="M9" s="26">
        <f>'Critère d''admission n° 5'!J10</f>
        <v>0</v>
      </c>
      <c r="N9" s="26">
        <f>'Critère d''admission n° 5'!K10</f>
        <v>0</v>
      </c>
      <c r="O9" s="102">
        <f>'Critère d''admission n° 5'!L10</f>
        <v>0</v>
      </c>
      <c r="P9" s="21" t="e">
        <f t="shared" si="4"/>
        <v>#VALUE!</v>
      </c>
      <c r="Q9" s="21" t="e">
        <f t="shared" si="1"/>
        <v>#DIV/0!</v>
      </c>
      <c r="R9" s="21">
        <f>IF(C9&gt;0,'Berechnung WGK S1'!D26/10,0)</f>
        <v>0</v>
      </c>
    </row>
    <row r="10" spans="1:21" ht="15" thickTop="1" thickBot="1" x14ac:dyDescent="0.25">
      <c r="A10" s="201"/>
      <c r="B10" s="9" t="s">
        <v>6</v>
      </c>
      <c r="C10" s="10">
        <f>'Critère d''admission n° 5'!C11</f>
        <v>0</v>
      </c>
      <c r="D10" s="27">
        <f>'Critère d''admission n° 5'!D11</f>
        <v>0</v>
      </c>
      <c r="E10" s="8" t="str">
        <f>"-"</f>
        <v>-</v>
      </c>
      <c r="F10" s="30" t="str">
        <f t="shared" si="5"/>
        <v/>
      </c>
      <c r="G10" s="49" t="str">
        <f>IF(C10&gt;0,'Berechnung WGK S2'!D11*1000,"")</f>
        <v/>
      </c>
      <c r="H10" s="50">
        <f>'Critère d''admission n° 5'!F11</f>
        <v>106.35578698855738</v>
      </c>
      <c r="I10" s="30">
        <f t="shared" ref="I10:I12" si="6">C10</f>
        <v>0</v>
      </c>
      <c r="J10" s="28" t="e">
        <f t="shared" si="3"/>
        <v>#DIV/0!</v>
      </c>
      <c r="K10" s="26">
        <f>'Critère d''admission n° 5'!H11</f>
        <v>0</v>
      </c>
      <c r="L10" s="26">
        <f>'Critère d''admission n° 5'!I11</f>
        <v>0</v>
      </c>
      <c r="M10" s="26">
        <f>'Critère d''admission n° 5'!J11</f>
        <v>0</v>
      </c>
      <c r="N10" s="26">
        <f>'Critère d''admission n° 5'!K11</f>
        <v>0</v>
      </c>
      <c r="O10" s="102">
        <f>'Critère d''admission n° 5'!L11</f>
        <v>0</v>
      </c>
      <c r="P10" s="21" t="e">
        <f t="shared" si="4"/>
        <v>#VALUE!</v>
      </c>
      <c r="Q10" s="21" t="e">
        <f t="shared" si="1"/>
        <v>#DIV/0!</v>
      </c>
      <c r="R10" s="21">
        <f>IF(C10&gt;0,'Berechnung WGK S2'!D26/10,0)</f>
        <v>0</v>
      </c>
    </row>
    <row r="11" spans="1:21" ht="41.25" customHeight="1" thickTop="1" thickBot="1" x14ac:dyDescent="0.25">
      <c r="A11" s="202" t="s">
        <v>87</v>
      </c>
      <c r="B11" s="9" t="s">
        <v>62</v>
      </c>
      <c r="C11" s="10">
        <f>'Critère d''admission n° 5'!C12</f>
        <v>0</v>
      </c>
      <c r="D11" s="27">
        <f>'Critère d''admission n° 5'!D12</f>
        <v>0</v>
      </c>
      <c r="E11" s="27" t="str">
        <f>IF('Critère d''admission n° 5'!E12&gt;0,'Critère d''admission n° 5'!E12,"")</f>
        <v/>
      </c>
      <c r="F11" s="30" t="str">
        <f t="shared" si="5"/>
        <v/>
      </c>
      <c r="G11" s="30" t="str">
        <f>IF(C11&gt;0,'Berechnung WGK Prozess (1)'!D11*1000,"")</f>
        <v/>
      </c>
      <c r="H11" s="50">
        <f>'Critère d''admission n° 5'!F12</f>
        <v>145.62</v>
      </c>
      <c r="I11" s="30">
        <f t="shared" si="6"/>
        <v>0</v>
      </c>
      <c r="J11" s="28" t="e">
        <f t="shared" si="3"/>
        <v>#DIV/0!</v>
      </c>
      <c r="K11" s="26">
        <f>'Critère d''admission n° 5'!H12</f>
        <v>0</v>
      </c>
      <c r="L11" s="26">
        <f>'Critère d''admission n° 5'!I12</f>
        <v>0</v>
      </c>
      <c r="M11" s="26">
        <f>'Critère d''admission n° 5'!J12</f>
        <v>0</v>
      </c>
      <c r="N11" s="26">
        <f>'Critère d''admission n° 5'!K12</f>
        <v>0</v>
      </c>
      <c r="O11" s="102">
        <f>'Critère d''admission n° 5'!L12</f>
        <v>0</v>
      </c>
      <c r="P11" s="21" t="e">
        <f t="shared" si="4"/>
        <v>#VALUE!</v>
      </c>
      <c r="Q11" s="21" t="e">
        <f t="shared" si="1"/>
        <v>#DIV/0!</v>
      </c>
      <c r="R11" s="21">
        <f>IF(C11&gt;0,'Berechnung WGK Prozess (1)'!D26/10,0)</f>
        <v>0</v>
      </c>
    </row>
    <row r="12" spans="1:21" ht="41.25" customHeight="1" thickTop="1" thickBot="1" x14ac:dyDescent="0.25">
      <c r="A12" s="203"/>
      <c r="B12" s="9" t="s">
        <v>63</v>
      </c>
      <c r="C12" s="10">
        <f>'Critère d''admission n° 5'!C13</f>
        <v>0</v>
      </c>
      <c r="D12" s="27">
        <f>'Critère d''admission n° 5'!D13</f>
        <v>0</v>
      </c>
      <c r="E12" s="27" t="str">
        <f>IF('Critère d''admission n° 5'!E13&gt;0,'Critère d''admission n° 5'!E13,"")</f>
        <v/>
      </c>
      <c r="F12" s="30" t="str">
        <f t="shared" si="5"/>
        <v/>
      </c>
      <c r="G12" s="30" t="str">
        <f>IF(C12&gt;0,'Berechnung WGK Prozess (2)'!D11*1000,"")</f>
        <v/>
      </c>
      <c r="H12" s="50">
        <f>'Critère d''admission n° 5'!F13</f>
        <v>145.62</v>
      </c>
      <c r="I12" s="30">
        <f t="shared" si="6"/>
        <v>0</v>
      </c>
      <c r="J12" s="28" t="e">
        <f t="shared" si="3"/>
        <v>#DIV/0!</v>
      </c>
      <c r="K12" s="26">
        <f>'Critère d''admission n° 5'!H13</f>
        <v>0</v>
      </c>
      <c r="L12" s="26">
        <f>'Critère d''admission n° 5'!I13</f>
        <v>0</v>
      </c>
      <c r="M12" s="26">
        <f>'Critère d''admission n° 5'!J13</f>
        <v>0</v>
      </c>
      <c r="N12" s="26">
        <f>'Critère d''admission n° 5'!K13</f>
        <v>0</v>
      </c>
      <c r="O12" s="102">
        <f>'Critère d''admission n° 5'!L13</f>
        <v>0</v>
      </c>
      <c r="P12" s="21" t="e">
        <f t="shared" si="4"/>
        <v>#VALUE!</v>
      </c>
      <c r="Q12" s="21" t="e">
        <f t="shared" si="1"/>
        <v>#DIV/0!</v>
      </c>
      <c r="R12" s="21">
        <f>IF(C12&gt;0,'Berechnung WGK Prozess (2)'!D26/10,0)</f>
        <v>0</v>
      </c>
    </row>
    <row r="13" spans="1:21" ht="41.25" customHeight="1" outlineLevel="1" thickTop="1" thickBot="1" x14ac:dyDescent="0.25">
      <c r="A13" s="202" t="s">
        <v>87</v>
      </c>
      <c r="B13" s="9" t="s">
        <v>64</v>
      </c>
      <c r="C13" s="10">
        <f>'Critère d''admission n° 5'!C14</f>
        <v>0</v>
      </c>
      <c r="D13" s="27">
        <f>'Critère d''admission n° 5'!D14</f>
        <v>0</v>
      </c>
      <c r="E13" s="27" t="str">
        <f>IF('Critère d''admission n° 5'!E14&gt;0,'Critère d''admission n° 5'!E14,"")</f>
        <v/>
      </c>
      <c r="F13" s="30" t="str">
        <f t="shared" ref="F13:F15" si="7">IF(C13&gt;0,C13,"")</f>
        <v/>
      </c>
      <c r="G13" s="30" t="str">
        <f>IF(C13&gt;0,'Berechnung WGK Prozess (3)'!D11*1000,"")</f>
        <v/>
      </c>
      <c r="H13" s="50">
        <f>'Critère d''admission n° 5'!F14</f>
        <v>145.62</v>
      </c>
      <c r="I13" s="30">
        <f t="shared" ref="I13:I15" si="8">C13</f>
        <v>0</v>
      </c>
      <c r="J13" s="28" t="e">
        <f t="shared" si="3"/>
        <v>#DIV/0!</v>
      </c>
      <c r="K13" s="26">
        <f>'Critère d''admission n° 5'!H14</f>
        <v>0</v>
      </c>
      <c r="L13" s="26">
        <f>'Critère d''admission n° 5'!I14</f>
        <v>0</v>
      </c>
      <c r="M13" s="26">
        <f>'Critère d''admission n° 5'!J14</f>
        <v>0</v>
      </c>
      <c r="N13" s="26">
        <f>'Critère d''admission n° 5'!K14</f>
        <v>0</v>
      </c>
      <c r="O13" s="102">
        <f>'Critère d''admission n° 5'!L14</f>
        <v>0</v>
      </c>
      <c r="P13" s="21" t="e">
        <f t="shared" ref="P13:P15" si="9">IF(O13&gt;0,O13,((PMT(0.03,20,-(K13+L13*G13))+M13*G13)*100/(F13*1000))+N13)</f>
        <v>#VALUE!</v>
      </c>
      <c r="Q13" s="21" t="e">
        <f t="shared" ref="Q13:Q15" si="10">IF(J13&gt;0,P13,0)</f>
        <v>#DIV/0!</v>
      </c>
      <c r="R13" s="21">
        <f>IF(C13&gt;0,'Berechnung WGK Prozess (3)'!D26/10,0)</f>
        <v>0</v>
      </c>
    </row>
    <row r="14" spans="1:21" ht="41.25" customHeight="1" outlineLevel="1" thickTop="1" thickBot="1" x14ac:dyDescent="0.25">
      <c r="A14" s="204"/>
      <c r="B14" s="9" t="s">
        <v>65</v>
      </c>
      <c r="C14" s="10">
        <f>'Critère d''admission n° 5'!C15</f>
        <v>0</v>
      </c>
      <c r="D14" s="27">
        <f>'Critère d''admission n° 5'!D15</f>
        <v>0</v>
      </c>
      <c r="E14" s="27" t="str">
        <f>IF('Critère d''admission n° 5'!E15&gt;0,'Critère d''admission n° 5'!E15,"")</f>
        <v/>
      </c>
      <c r="F14" s="30" t="str">
        <f t="shared" si="7"/>
        <v/>
      </c>
      <c r="G14" s="30" t="str">
        <f>IF(C14&gt;0,'Berechnung WGK Prozess (4)'!D11*1000,"")</f>
        <v/>
      </c>
      <c r="H14" s="50">
        <f>'Critère d''admission n° 5'!F15</f>
        <v>145.62</v>
      </c>
      <c r="I14" s="30">
        <f t="shared" si="8"/>
        <v>0</v>
      </c>
      <c r="J14" s="28" t="e">
        <f>I14/$I$16</f>
        <v>#DIV/0!</v>
      </c>
      <c r="K14" s="26">
        <f>'Critère d''admission n° 5'!H15</f>
        <v>0</v>
      </c>
      <c r="L14" s="26">
        <f>'Critère d''admission n° 5'!I15</f>
        <v>0</v>
      </c>
      <c r="M14" s="26">
        <f>'Critère d''admission n° 5'!J15</f>
        <v>0</v>
      </c>
      <c r="N14" s="26">
        <f>'Critère d''admission n° 5'!K15</f>
        <v>0</v>
      </c>
      <c r="O14" s="102">
        <f>'Critère d''admission n° 5'!L15</f>
        <v>0</v>
      </c>
      <c r="P14" s="21" t="e">
        <f t="shared" si="9"/>
        <v>#VALUE!</v>
      </c>
      <c r="Q14" s="21" t="e">
        <f t="shared" si="10"/>
        <v>#DIV/0!</v>
      </c>
      <c r="R14" s="21">
        <f>IF(C14&gt;0,'Berechnung WGK Prozess (4)'!D26/10,0)</f>
        <v>0</v>
      </c>
    </row>
    <row r="15" spans="1:21" ht="41.25" customHeight="1" outlineLevel="1" thickTop="1" thickBot="1" x14ac:dyDescent="0.25">
      <c r="A15" s="205"/>
      <c r="B15" s="9" t="s">
        <v>66</v>
      </c>
      <c r="C15" s="10">
        <f>'Critère d''admission n° 5'!C16</f>
        <v>0</v>
      </c>
      <c r="D15" s="27">
        <f>'Critère d''admission n° 5'!D16</f>
        <v>0</v>
      </c>
      <c r="E15" s="27" t="str">
        <f>IF('Critère d''admission n° 5'!E16&gt;0,'Critère d''admission n° 5'!E16,"")</f>
        <v/>
      </c>
      <c r="F15" s="30" t="str">
        <f t="shared" si="7"/>
        <v/>
      </c>
      <c r="G15" s="30" t="str">
        <f>IF(C15&gt;0,'Berechnung WGK Prozess (5)'!D11*1000,"")</f>
        <v/>
      </c>
      <c r="H15" s="50">
        <f>'Critère d''admission n° 5'!F16</f>
        <v>145.62</v>
      </c>
      <c r="I15" s="30">
        <f t="shared" si="8"/>
        <v>0</v>
      </c>
      <c r="J15" s="28" t="e">
        <f t="shared" si="3"/>
        <v>#DIV/0!</v>
      </c>
      <c r="K15" s="26">
        <f>'Critère d''admission n° 5'!H16</f>
        <v>0</v>
      </c>
      <c r="L15" s="26">
        <f>'Critère d''admission n° 5'!I16</f>
        <v>0</v>
      </c>
      <c r="M15" s="26">
        <f>'Critère d''admission n° 5'!J16</f>
        <v>0</v>
      </c>
      <c r="N15" s="26">
        <f>'Critère d''admission n° 5'!K16</f>
        <v>0</v>
      </c>
      <c r="O15" s="102">
        <f>'Critère d''admission n° 5'!L16</f>
        <v>0</v>
      </c>
      <c r="P15" s="21" t="e">
        <f t="shared" si="9"/>
        <v>#VALUE!</v>
      </c>
      <c r="Q15" s="21" t="e">
        <f t="shared" si="10"/>
        <v>#DIV/0!</v>
      </c>
      <c r="R15" s="21">
        <f>IF(C15&gt;0,'Berechnung WGK Prozess (5)'!D26/10,0)</f>
        <v>0</v>
      </c>
    </row>
    <row r="16" spans="1:21" ht="15" thickTop="1" thickBot="1" x14ac:dyDescent="0.3">
      <c r="A16" s="4"/>
      <c r="B16" s="11" t="s">
        <v>13</v>
      </c>
      <c r="C16" s="12"/>
      <c r="D16" s="12"/>
      <c r="E16" s="12"/>
      <c r="F16" s="12"/>
      <c r="G16" s="12"/>
      <c r="H16" s="12"/>
      <c r="I16" s="31">
        <f>SUM(I6:I15)</f>
        <v>0</v>
      </c>
      <c r="J16" s="29" t="e">
        <f>SUM(J6:J15)</f>
        <v>#DIV/0!</v>
      </c>
      <c r="K16" s="13"/>
      <c r="L16" s="13"/>
      <c r="M16" s="13"/>
      <c r="N16" s="13"/>
      <c r="O16" s="13"/>
      <c r="P16" s="14"/>
      <c r="Q16" s="14" t="e">
        <f>J6*Q6+J7*Q7+J8*Q8+J9*Q9+J10*Q10+J11*Q11+J12*Q12+J13*Q13+J14*Q14+J15*Q15</f>
        <v>#DIV/0!</v>
      </c>
      <c r="R16" s="14" t="e">
        <f>J6*R6+J7*R7+J8*R8+J9*R9+J10*R10+J11*R11+J12*R12+J13*R13+J14*R14+J15*R15</f>
        <v>#DIV/0!</v>
      </c>
      <c r="U16" s="2"/>
    </row>
    <row r="17" spans="1:21" ht="15" thickTop="1" thickBot="1" x14ac:dyDescent="0.3">
      <c r="A17" s="4"/>
      <c r="B17" s="11" t="s">
        <v>14</v>
      </c>
      <c r="C17" s="12"/>
      <c r="D17" s="12"/>
      <c r="E17" s="12"/>
      <c r="F17" s="12"/>
      <c r="G17" s="12"/>
      <c r="H17" s="12"/>
      <c r="I17" s="31"/>
      <c r="J17" s="29"/>
      <c r="K17" s="32"/>
      <c r="L17" s="32"/>
      <c r="M17" s="32"/>
      <c r="N17" s="32"/>
      <c r="O17" s="32"/>
      <c r="P17" s="33"/>
      <c r="Q17" s="33" t="e">
        <f>IF('Critère d''admission n° 5'!D26&lt;(0.2*0.7*'Berechnungsblatt (nur Ansicht)'!I16*100),'Berechnungsblatt (nur Ansicht)'!Q16+('Critère d''admission n° 5'!D26*100/('Berechnungsblatt (nur Ansicht)'!I16*1000)),Q16+1.4)</f>
        <v>#DIV/0!</v>
      </c>
      <c r="R17" s="33"/>
      <c r="U17" s="2"/>
    </row>
    <row r="18" spans="1:21" ht="15" thickTop="1" thickBot="1" x14ac:dyDescent="0.3">
      <c r="A18" s="5"/>
      <c r="B18" s="5"/>
      <c r="C18" s="5"/>
      <c r="D18" s="5"/>
      <c r="E18" s="23"/>
      <c r="F18" s="5"/>
      <c r="G18" s="5"/>
      <c r="H18" s="5"/>
      <c r="I18" s="5"/>
      <c r="J18" s="5"/>
      <c r="K18" s="23"/>
      <c r="L18" s="23"/>
      <c r="M18" s="23"/>
      <c r="N18" s="23"/>
      <c r="O18" s="23"/>
      <c r="P18" s="23"/>
      <c r="Q18" s="23"/>
      <c r="R18" s="23"/>
    </row>
    <row r="19" spans="1:21" ht="15" thickTop="1" thickBot="1" x14ac:dyDescent="0.3">
      <c r="A19" s="5"/>
      <c r="B19" s="19"/>
      <c r="C19" s="19"/>
      <c r="D19" s="24"/>
      <c r="E19" s="52"/>
      <c r="G19" s="5"/>
      <c r="H19" s="24"/>
      <c r="I19" s="24"/>
      <c r="J19" s="22"/>
      <c r="K19" s="24"/>
      <c r="L19" s="24"/>
      <c r="M19" s="24"/>
      <c r="N19" s="54"/>
      <c r="O19" s="65"/>
      <c r="P19" s="61"/>
    </row>
    <row r="20" spans="1:21" ht="15" thickTop="1" thickBot="1" x14ac:dyDescent="0.3">
      <c r="B20" s="103"/>
      <c r="C20" s="24"/>
      <c r="D20" s="24"/>
      <c r="E20" s="51"/>
      <c r="F20" s="53"/>
      <c r="G20" s="24"/>
      <c r="H20" s="24"/>
      <c r="I20" s="24"/>
      <c r="J20" s="22"/>
      <c r="K20" s="24"/>
      <c r="L20" s="24"/>
      <c r="M20" s="24"/>
      <c r="N20" s="55"/>
      <c r="O20" s="66"/>
      <c r="P20" s="62"/>
      <c r="Q20" s="100" t="s">
        <v>9</v>
      </c>
      <c r="R20" s="101" t="e">
        <f>IF(Q17/R16&gt;1.05,"Zusätzlichkeit erfüllt","Detailprüfung")</f>
        <v>#DIV/0!</v>
      </c>
    </row>
    <row r="21" spans="1:21" ht="14.25" thickTop="1" x14ac:dyDescent="0.25">
      <c r="A21" s="59"/>
      <c r="B21" s="104"/>
      <c r="C21" s="60"/>
      <c r="D21" s="60"/>
      <c r="E21" s="56"/>
      <c r="F21" s="60"/>
      <c r="G21" s="56"/>
      <c r="H21" s="57"/>
      <c r="J21" s="56"/>
      <c r="K21" s="56"/>
      <c r="L21" s="57"/>
      <c r="N21" s="56"/>
      <c r="O21" s="56"/>
      <c r="P21" s="57"/>
      <c r="Q21" s="63"/>
      <c r="S21" s="58"/>
    </row>
    <row r="23" spans="1:21" x14ac:dyDescent="0.2">
      <c r="B23" s="25"/>
    </row>
    <row r="24" spans="1:21" ht="13.5" x14ac:dyDescent="0.25">
      <c r="B24" s="48"/>
      <c r="C24" s="64"/>
    </row>
    <row r="25" spans="1:21" ht="13.5" x14ac:dyDescent="0.25">
      <c r="C25" s="64"/>
      <c r="N25" s="47"/>
      <c r="O25" s="47"/>
    </row>
    <row r="26" spans="1:21" ht="13.5" x14ac:dyDescent="0.25">
      <c r="C26" s="64"/>
      <c r="F26" s="25"/>
    </row>
    <row r="27" spans="1:21" ht="13.5" x14ac:dyDescent="0.25">
      <c r="B27" s="25"/>
      <c r="C27" s="64"/>
    </row>
    <row r="28" spans="1:21" ht="13.5" x14ac:dyDescent="0.25">
      <c r="C28" s="64"/>
    </row>
  </sheetData>
  <mergeCells count="3">
    <mergeCell ref="A6:A10"/>
    <mergeCell ref="A11:A12"/>
    <mergeCell ref="A13:A15"/>
  </mergeCells>
  <conditionalFormatting sqref="R20">
    <cfRule type="containsText" dxfId="1" priority="1" operator="containsText" text="Detailprüfung">
      <formula>NOT(ISERROR(SEARCH("Detailprüfung",R20)))</formula>
    </cfRule>
    <cfRule type="containsText" dxfId="0" priority="2" operator="containsText" text="Zusätzlichkeit erfüllt">
      <formula>NOT(ISERROR(SEARCH("Zusätzlichkeit erfüllt",R20)))</formula>
    </cfRule>
  </conditionalFormatting>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Ansicht)'!F6</f>
        <v>21</v>
      </c>
      <c r="E4" s="6"/>
    </row>
    <row r="5" spans="1:5" ht="15" customHeight="1" thickTop="1" thickBot="1" x14ac:dyDescent="0.3">
      <c r="A5" s="41" t="s">
        <v>52</v>
      </c>
      <c r="B5" s="15" t="s">
        <v>51</v>
      </c>
      <c r="C5" s="15" t="s">
        <v>16</v>
      </c>
      <c r="D5" s="40">
        <f>'Berechnungsblatt (nur Ansicht)'!H6</f>
        <v>113.09331150162788</v>
      </c>
      <c r="E5" s="6" t="s">
        <v>50</v>
      </c>
    </row>
    <row r="6" spans="1:5" ht="15" customHeight="1" thickTop="1" thickBot="1" x14ac:dyDescent="0.3">
      <c r="A6" s="6" t="s">
        <v>49</v>
      </c>
      <c r="B6" s="15" t="s">
        <v>48</v>
      </c>
      <c r="C6" s="15"/>
      <c r="D6" s="43">
        <v>1</v>
      </c>
      <c r="E6" s="6" t="s">
        <v>47</v>
      </c>
    </row>
    <row r="7" spans="1:5" ht="15" customHeight="1" thickTop="1" thickBot="1" x14ac:dyDescent="0.3">
      <c r="A7" s="206" t="s">
        <v>46</v>
      </c>
      <c r="B7" s="15" t="s">
        <v>45</v>
      </c>
      <c r="C7" s="15" t="s">
        <v>44</v>
      </c>
      <c r="D7" s="44">
        <v>1.5</v>
      </c>
      <c r="E7" s="6"/>
    </row>
    <row r="8" spans="1:5" ht="15" customHeight="1" thickTop="1" thickBot="1" x14ac:dyDescent="0.3">
      <c r="A8" s="207"/>
      <c r="B8" s="15" t="s">
        <v>43</v>
      </c>
      <c r="C8" s="15" t="s">
        <v>42</v>
      </c>
      <c r="D8" s="36">
        <v>5</v>
      </c>
      <c r="E8" s="6"/>
    </row>
    <row r="9" spans="1:5" ht="15" customHeight="1" thickTop="1" thickBot="1" x14ac:dyDescent="0.3">
      <c r="A9" s="208"/>
      <c r="B9" s="15" t="s">
        <v>41</v>
      </c>
      <c r="C9" s="15" t="s">
        <v>40</v>
      </c>
      <c r="D9" s="36">
        <v>48</v>
      </c>
      <c r="E9" s="6"/>
    </row>
    <row r="10" spans="1:5" ht="15" customHeight="1" thickTop="1" thickBot="1" x14ac:dyDescent="0.3">
      <c r="A10" s="6" t="s">
        <v>39</v>
      </c>
      <c r="B10" s="15"/>
      <c r="C10" s="15" t="s">
        <v>38</v>
      </c>
      <c r="D10" s="38">
        <f>(D4*D6/2100+D4*(1-D6)/(8*D7*D8*D9))</f>
        <v>0.01</v>
      </c>
      <c r="E10" s="6"/>
    </row>
    <row r="11" spans="1:5" ht="14.25" thickTop="1" thickBot="1" x14ac:dyDescent="0.25"/>
    <row r="12" spans="1:5" ht="15" thickTop="1" thickBot="1" x14ac:dyDescent="0.3">
      <c r="A12" s="7" t="s">
        <v>37</v>
      </c>
      <c r="B12" s="7" t="s">
        <v>30</v>
      </c>
      <c r="C12" s="7" t="s">
        <v>8</v>
      </c>
      <c r="D12" s="37"/>
      <c r="E12" s="7" t="s">
        <v>29</v>
      </c>
    </row>
    <row r="13" spans="1:5" ht="15" customHeight="1" thickTop="1" thickBot="1" x14ac:dyDescent="0.3">
      <c r="A13" s="6" t="s">
        <v>36</v>
      </c>
      <c r="B13" s="15"/>
      <c r="C13" s="15" t="s">
        <v>32</v>
      </c>
      <c r="D13" s="36">
        <f xml:space="preserve"> (-16521*D10^2 + 136697*D10 + 6402.2)*1.1</f>
        <v>8544.269690000001</v>
      </c>
      <c r="E13" s="6"/>
    </row>
    <row r="14" spans="1:5" ht="15" customHeight="1" thickTop="1" thickBot="1" x14ac:dyDescent="0.3">
      <c r="A14" s="6" t="s">
        <v>35</v>
      </c>
      <c r="B14" s="15"/>
      <c r="C14" s="15" t="s">
        <v>32</v>
      </c>
      <c r="D14" s="36">
        <f xml:space="preserve"> 1175.8*LN(D10) + 8099.7</f>
        <v>2684.9408953152024</v>
      </c>
      <c r="E14" s="6"/>
    </row>
    <row r="15" spans="1:5" ht="15" customHeight="1" thickTop="1" thickBot="1" x14ac:dyDescent="0.3">
      <c r="A15" s="6" t="s">
        <v>34</v>
      </c>
      <c r="B15" s="15"/>
      <c r="C15" s="15" t="s">
        <v>32</v>
      </c>
      <c r="D15" s="36">
        <f xml:space="preserve"> -4709*D10^4 + 20307*D10^3 - 30224*D10^2 + 32567*D10 + 724.37</f>
        <v>1047.03785991</v>
      </c>
      <c r="E15" s="6"/>
    </row>
    <row r="16" spans="1:5" ht="15" customHeight="1" thickTop="1" thickBot="1" x14ac:dyDescent="0.3">
      <c r="A16" s="6" t="s">
        <v>33</v>
      </c>
      <c r="B16" s="15" t="s">
        <v>17</v>
      </c>
      <c r="C16" s="15" t="s">
        <v>32</v>
      </c>
      <c r="D16" s="36">
        <f>SUM(D13:D15)</f>
        <v>12276.248445225203</v>
      </c>
      <c r="E16" s="6"/>
    </row>
    <row r="17" spans="1:5" ht="14.25" thickTop="1" thickBot="1" x14ac:dyDescent="0.25"/>
    <row r="18" spans="1:5" ht="15" thickTop="1" thickBot="1" x14ac:dyDescent="0.3">
      <c r="A18" s="7" t="s">
        <v>31</v>
      </c>
      <c r="B18" s="7" t="s">
        <v>30</v>
      </c>
      <c r="C18" s="7" t="s">
        <v>8</v>
      </c>
      <c r="D18" s="37"/>
      <c r="E18" s="7" t="s">
        <v>29</v>
      </c>
    </row>
    <row r="19" spans="1:5" ht="15" customHeight="1" thickTop="1" thickBot="1" x14ac:dyDescent="0.3">
      <c r="A19" s="6" t="s">
        <v>28</v>
      </c>
      <c r="B19" s="15" t="s">
        <v>27</v>
      </c>
      <c r="C19" s="15" t="s">
        <v>1</v>
      </c>
      <c r="D19" s="36">
        <f>PMT(0.03,15,-D16)</f>
        <v>1028.3393531619952</v>
      </c>
      <c r="E19" s="6"/>
    </row>
    <row r="20" spans="1:5" ht="15" customHeight="1" thickTop="1" thickBot="1" x14ac:dyDescent="0.3">
      <c r="A20" s="6" t="s">
        <v>26</v>
      </c>
      <c r="B20" s="15"/>
      <c r="C20" s="15" t="s">
        <v>1</v>
      </c>
      <c r="D20" s="36">
        <f>1177.2*D10^0.3152</f>
        <v>275.7085621911292</v>
      </c>
      <c r="E20" s="6"/>
    </row>
    <row r="21" spans="1:5" ht="15" customHeight="1" thickTop="1" thickBot="1" x14ac:dyDescent="0.3">
      <c r="A21" s="6" t="s">
        <v>25</v>
      </c>
      <c r="B21" s="15" t="s">
        <v>24</v>
      </c>
      <c r="C21" s="15" t="s">
        <v>1</v>
      </c>
      <c r="D21" s="36">
        <f xml:space="preserve"> 2619.6*D10^0.3287</f>
        <v>576.54735190760016</v>
      </c>
      <c r="E21" s="6"/>
    </row>
    <row r="22" spans="1:5" ht="15" customHeight="1" thickTop="1" thickBot="1" x14ac:dyDescent="0.3">
      <c r="A22" s="6" t="s">
        <v>23</v>
      </c>
      <c r="B22" s="15" t="s">
        <v>22</v>
      </c>
      <c r="C22" s="15" t="s">
        <v>1</v>
      </c>
      <c r="D22" s="36">
        <f>D4/0.88*D5</f>
        <v>2698.8176608343015</v>
      </c>
      <c r="E22" s="6"/>
    </row>
    <row r="23" spans="1:5" ht="15" customHeight="1" thickTop="1" thickBot="1" x14ac:dyDescent="0.3">
      <c r="A23" s="6" t="s">
        <v>21</v>
      </c>
      <c r="B23" s="15" t="s">
        <v>20</v>
      </c>
      <c r="C23" s="15" t="s">
        <v>1</v>
      </c>
      <c r="D23" s="36">
        <f>D4*0.02*150</f>
        <v>63</v>
      </c>
      <c r="E23" s="6"/>
    </row>
    <row r="24" spans="1:5" ht="15" customHeight="1" thickTop="1" thickBot="1" x14ac:dyDescent="0.3">
      <c r="A24" s="6" t="s">
        <v>19</v>
      </c>
      <c r="B24" s="15"/>
      <c r="C24" s="15" t="s">
        <v>1</v>
      </c>
      <c r="D24" s="36">
        <f>SUM(D19:D23)</f>
        <v>4642.4129280950256</v>
      </c>
      <c r="E24" s="6"/>
    </row>
    <row r="25" spans="1:5" ht="15" customHeight="1" thickTop="1" thickBot="1" x14ac:dyDescent="0.3">
      <c r="A25" s="6" t="s">
        <v>18</v>
      </c>
      <c r="B25" s="15" t="s">
        <v>17</v>
      </c>
      <c r="C25" s="15" t="s">
        <v>16</v>
      </c>
      <c r="D25" s="35">
        <f>D24/D4</f>
        <v>221.06728229023932</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Ansicht)'!F7</f>
        <v>105</v>
      </c>
      <c r="E4" s="6"/>
    </row>
    <row r="5" spans="1:5" ht="15" customHeight="1" thickTop="1" thickBot="1" x14ac:dyDescent="0.3">
      <c r="A5" s="41" t="s">
        <v>52</v>
      </c>
      <c r="B5" s="15" t="s">
        <v>51</v>
      </c>
      <c r="C5" s="15" t="s">
        <v>16</v>
      </c>
      <c r="D5" s="40">
        <f>'Berechnungsblatt (nur Ansicht)'!H7</f>
        <v>107.59571997029872</v>
      </c>
      <c r="E5" s="6" t="s">
        <v>50</v>
      </c>
    </row>
    <row r="6" spans="1:5" ht="15" customHeight="1" thickTop="1" thickBot="1" x14ac:dyDescent="0.3">
      <c r="A6" s="6" t="s">
        <v>49</v>
      </c>
      <c r="B6" s="15" t="s">
        <v>48</v>
      </c>
      <c r="C6" s="15"/>
      <c r="D6" s="43">
        <v>1</v>
      </c>
      <c r="E6" s="6" t="s">
        <v>47</v>
      </c>
    </row>
    <row r="7" spans="1:5" ht="15" customHeight="1" thickTop="1" thickBot="1" x14ac:dyDescent="0.3">
      <c r="A7" s="206" t="s">
        <v>46</v>
      </c>
      <c r="B7" s="15" t="s">
        <v>45</v>
      </c>
      <c r="C7" s="15" t="s">
        <v>44</v>
      </c>
      <c r="D7" s="44">
        <v>1.5</v>
      </c>
      <c r="E7" s="6"/>
    </row>
    <row r="8" spans="1:5" ht="15" customHeight="1" thickTop="1" thickBot="1" x14ac:dyDescent="0.3">
      <c r="A8" s="207"/>
      <c r="B8" s="15" t="s">
        <v>43</v>
      </c>
      <c r="C8" s="15" t="s">
        <v>42</v>
      </c>
      <c r="D8" s="36">
        <v>5</v>
      </c>
      <c r="E8" s="6"/>
    </row>
    <row r="9" spans="1:5" ht="15" customHeight="1" thickTop="1" thickBot="1" x14ac:dyDescent="0.3">
      <c r="A9" s="208"/>
      <c r="B9" s="15" t="s">
        <v>41</v>
      </c>
      <c r="C9" s="15" t="s">
        <v>40</v>
      </c>
      <c r="D9" s="36">
        <v>48</v>
      </c>
      <c r="E9" s="6"/>
    </row>
    <row r="10" spans="1:5" ht="15" customHeight="1" thickTop="1" thickBot="1" x14ac:dyDescent="0.3">
      <c r="A10" s="6" t="s">
        <v>39</v>
      </c>
      <c r="B10" s="15"/>
      <c r="C10" s="15" t="s">
        <v>38</v>
      </c>
      <c r="D10" s="38">
        <f>(D4*D6/2100+D4*(1-D6)/(8*D7*D8*D9))</f>
        <v>0.05</v>
      </c>
      <c r="E10" s="6"/>
    </row>
    <row r="11" spans="1:5" ht="14.25" thickTop="1" thickBot="1" x14ac:dyDescent="0.25"/>
    <row r="12" spans="1:5" ht="15" thickTop="1" thickBot="1" x14ac:dyDescent="0.3">
      <c r="A12" s="7" t="s">
        <v>37</v>
      </c>
      <c r="B12" s="7" t="s">
        <v>30</v>
      </c>
      <c r="C12" s="7" t="s">
        <v>8</v>
      </c>
      <c r="D12" s="37"/>
      <c r="E12" s="7" t="s">
        <v>29</v>
      </c>
    </row>
    <row r="13" spans="1:5" ht="15" customHeight="1" thickTop="1" thickBot="1" x14ac:dyDescent="0.3">
      <c r="A13" s="6" t="s">
        <v>36</v>
      </c>
      <c r="B13" s="15"/>
      <c r="C13" s="15" t="s">
        <v>32</v>
      </c>
      <c r="D13" s="36">
        <f xml:space="preserve"> (-16521*D10^2 + 136697*D10 + 6402.2)*1.1</f>
        <v>14515.322250000003</v>
      </c>
      <c r="E13" s="6"/>
    </row>
    <row r="14" spans="1:5" ht="15" customHeight="1" thickTop="1" thickBot="1" x14ac:dyDescent="0.3">
      <c r="A14" s="6" t="s">
        <v>35</v>
      </c>
      <c r="B14" s="15"/>
      <c r="C14" s="15" t="s">
        <v>32</v>
      </c>
      <c r="D14" s="36">
        <f xml:space="preserve"> 1175.8*LN(D10) + 8099.7</f>
        <v>4577.3179927552173</v>
      </c>
      <c r="E14" s="6"/>
    </row>
    <row r="15" spans="1:5" ht="15" customHeight="1" thickTop="1" thickBot="1" x14ac:dyDescent="0.3">
      <c r="A15" s="6" t="s">
        <v>34</v>
      </c>
      <c r="B15" s="15"/>
      <c r="C15" s="15" t="s">
        <v>32</v>
      </c>
      <c r="D15" s="36">
        <f xml:space="preserve"> -4709*D10^4 + 20307*D10^3 - 30224*D10^2 + 32567*D10 + 724.37</f>
        <v>2279.6689437499999</v>
      </c>
      <c r="E15" s="6"/>
    </row>
    <row r="16" spans="1:5" ht="15" customHeight="1" thickTop="1" thickBot="1" x14ac:dyDescent="0.3">
      <c r="A16" s="6" t="s">
        <v>33</v>
      </c>
      <c r="B16" s="15" t="s">
        <v>17</v>
      </c>
      <c r="C16" s="15" t="s">
        <v>32</v>
      </c>
      <c r="D16" s="36">
        <f>SUM(D13:D15)</f>
        <v>21372.309186505219</v>
      </c>
      <c r="E16" s="6"/>
    </row>
    <row r="17" spans="1:5" ht="14.25" thickTop="1" thickBot="1" x14ac:dyDescent="0.25"/>
    <row r="18" spans="1:5" ht="15" thickTop="1" thickBot="1" x14ac:dyDescent="0.3">
      <c r="A18" s="7" t="s">
        <v>31</v>
      </c>
      <c r="B18" s="7" t="s">
        <v>30</v>
      </c>
      <c r="C18" s="7" t="s">
        <v>8</v>
      </c>
      <c r="D18" s="37"/>
      <c r="E18" s="7" t="s">
        <v>29</v>
      </c>
    </row>
    <row r="19" spans="1:5" ht="15" customHeight="1" thickTop="1" thickBot="1" x14ac:dyDescent="0.3">
      <c r="A19" s="6" t="s">
        <v>28</v>
      </c>
      <c r="B19" s="15" t="s">
        <v>27</v>
      </c>
      <c r="C19" s="15" t="s">
        <v>1</v>
      </c>
      <c r="D19" s="36">
        <f>PMT(0.03,15,-D16)</f>
        <v>1790.2852571362871</v>
      </c>
      <c r="E19" s="6"/>
    </row>
    <row r="20" spans="1:5" ht="15" customHeight="1" thickTop="1" thickBot="1" x14ac:dyDescent="0.3">
      <c r="A20" s="6" t="s">
        <v>26</v>
      </c>
      <c r="B20" s="15"/>
      <c r="C20" s="15" t="s">
        <v>1</v>
      </c>
      <c r="D20" s="36">
        <f>1177.2*D10^0.3152</f>
        <v>457.89468109748384</v>
      </c>
      <c r="E20" s="6"/>
    </row>
    <row r="21" spans="1:5" ht="15" customHeight="1" thickTop="1" thickBot="1" x14ac:dyDescent="0.3">
      <c r="A21" s="6" t="s">
        <v>25</v>
      </c>
      <c r="B21" s="15" t="s">
        <v>24</v>
      </c>
      <c r="C21" s="15" t="s">
        <v>1</v>
      </c>
      <c r="D21" s="36">
        <f xml:space="preserve"> 2619.6*D10^0.3287</f>
        <v>978.557662933443</v>
      </c>
      <c r="E21" s="6"/>
    </row>
    <row r="22" spans="1:5" ht="15" customHeight="1" thickTop="1" thickBot="1" x14ac:dyDescent="0.3">
      <c r="A22" s="6" t="s">
        <v>23</v>
      </c>
      <c r="B22" s="15" t="s">
        <v>22</v>
      </c>
      <c r="C22" s="15" t="s">
        <v>1</v>
      </c>
      <c r="D22" s="36">
        <f>D4/0.88*D5</f>
        <v>12838.125678274278</v>
      </c>
      <c r="E22" s="6"/>
    </row>
    <row r="23" spans="1:5" ht="15" customHeight="1" thickTop="1" thickBot="1" x14ac:dyDescent="0.3">
      <c r="A23" s="6" t="s">
        <v>21</v>
      </c>
      <c r="B23" s="15" t="s">
        <v>20</v>
      </c>
      <c r="C23" s="15" t="s">
        <v>1</v>
      </c>
      <c r="D23" s="36">
        <f>D4*0.02*150</f>
        <v>315</v>
      </c>
      <c r="E23" s="6"/>
    </row>
    <row r="24" spans="1:5" ht="15" customHeight="1" thickTop="1" thickBot="1" x14ac:dyDescent="0.3">
      <c r="A24" s="6" t="s">
        <v>19</v>
      </c>
      <c r="B24" s="15"/>
      <c r="C24" s="15" t="s">
        <v>1</v>
      </c>
      <c r="D24" s="36">
        <f>SUM(D19:D23)</f>
        <v>16379.863279441492</v>
      </c>
      <c r="E24" s="6"/>
    </row>
    <row r="25" spans="1:5" ht="15" customHeight="1" thickTop="1" thickBot="1" x14ac:dyDescent="0.3">
      <c r="A25" s="6" t="s">
        <v>18</v>
      </c>
      <c r="B25" s="15" t="s">
        <v>17</v>
      </c>
      <c r="C25" s="15" t="s">
        <v>16</v>
      </c>
      <c r="D25" s="35">
        <f>D24/D4</f>
        <v>155.99869789944279</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Normal="100" workbookViewId="0">
      <selection activeCell="E51" sqref="E51"/>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f>'Berechnungsblatt (nur Ansicht)'!F8</f>
        <v>735</v>
      </c>
      <c r="E4" s="6"/>
    </row>
    <row r="5" spans="1:5" ht="15" customHeight="1" thickTop="1" thickBot="1" x14ac:dyDescent="0.3">
      <c r="A5" s="41" t="s">
        <v>52</v>
      </c>
      <c r="B5" s="15" t="s">
        <v>51</v>
      </c>
      <c r="C5" s="15" t="s">
        <v>16</v>
      </c>
      <c r="D5" s="40">
        <f>'Berechnungsblatt (nur Ansicht)'!H8</f>
        <v>106.35578698855738</v>
      </c>
      <c r="E5" s="6" t="s">
        <v>50</v>
      </c>
    </row>
    <row r="6" spans="1:5" ht="15" customHeight="1" thickTop="1" thickBot="1" x14ac:dyDescent="0.3">
      <c r="A6" s="6" t="s">
        <v>49</v>
      </c>
      <c r="B6" s="15" t="s">
        <v>48</v>
      </c>
      <c r="C6" s="15"/>
      <c r="D6" s="43">
        <v>1</v>
      </c>
      <c r="E6" s="6" t="s">
        <v>47</v>
      </c>
    </row>
    <row r="7" spans="1:5" ht="15" customHeight="1" thickTop="1" thickBot="1" x14ac:dyDescent="0.3">
      <c r="A7" s="206" t="s">
        <v>46</v>
      </c>
      <c r="B7" s="15" t="s">
        <v>45</v>
      </c>
      <c r="C7" s="15" t="s">
        <v>44</v>
      </c>
      <c r="D7" s="44">
        <v>1.5</v>
      </c>
      <c r="E7" s="6"/>
    </row>
    <row r="8" spans="1:5" ht="15" customHeight="1" thickTop="1" thickBot="1" x14ac:dyDescent="0.3">
      <c r="A8" s="207"/>
      <c r="B8" s="15" t="s">
        <v>43</v>
      </c>
      <c r="C8" s="15" t="s">
        <v>42</v>
      </c>
      <c r="D8" s="36">
        <v>5</v>
      </c>
      <c r="E8" s="6"/>
    </row>
    <row r="9" spans="1:5" ht="15" customHeight="1" thickTop="1" thickBot="1" x14ac:dyDescent="0.3">
      <c r="A9" s="208"/>
      <c r="B9" s="15" t="s">
        <v>41</v>
      </c>
      <c r="C9" s="15" t="s">
        <v>40</v>
      </c>
      <c r="D9" s="36">
        <v>48</v>
      </c>
      <c r="E9" s="6"/>
    </row>
    <row r="10" spans="1:5" ht="15" customHeight="1" thickTop="1" thickBot="1" x14ac:dyDescent="0.3">
      <c r="A10" s="6" t="s">
        <v>39</v>
      </c>
      <c r="B10" s="15"/>
      <c r="C10" s="15" t="s">
        <v>38</v>
      </c>
      <c r="D10" s="38">
        <f>(D4*D6/2100+D4*(1-D6)/(8*D7*D8*D9))</f>
        <v>0.35</v>
      </c>
      <c r="E10" s="6"/>
    </row>
    <row r="11" spans="1:5" ht="14.25" thickTop="1" thickBot="1" x14ac:dyDescent="0.25"/>
    <row r="12" spans="1:5" ht="15" thickTop="1" thickBot="1" x14ac:dyDescent="0.3">
      <c r="A12" s="7" t="s">
        <v>37</v>
      </c>
      <c r="B12" s="7" t="s">
        <v>30</v>
      </c>
      <c r="C12" s="7" t="s">
        <v>8</v>
      </c>
      <c r="D12" s="37"/>
      <c r="E12" s="7" t="s">
        <v>29</v>
      </c>
    </row>
    <row r="13" spans="1:5" ht="15" customHeight="1" thickTop="1" thickBot="1" x14ac:dyDescent="0.3">
      <c r="A13" s="6" t="s">
        <v>36</v>
      </c>
      <c r="B13" s="15"/>
      <c r="C13" s="15" t="s">
        <v>32</v>
      </c>
      <c r="D13" s="36">
        <f xml:space="preserve"> (-16521*D10^2 + 136697*D10 + 6402.2)*1.1</f>
        <v>57444.560249999995</v>
      </c>
      <c r="E13" s="6"/>
    </row>
    <row r="14" spans="1:5" ht="15" customHeight="1" thickTop="1" thickBot="1" x14ac:dyDescent="0.3">
      <c r="A14" s="6" t="s">
        <v>35</v>
      </c>
      <c r="B14" s="15"/>
      <c r="C14" s="15" t="s">
        <v>32</v>
      </c>
      <c r="D14" s="36">
        <f xml:space="preserve"> 1175.8*LN(D10) + 8099.7</f>
        <v>6865.3191460144544</v>
      </c>
      <c r="E14" s="6"/>
    </row>
    <row r="15" spans="1:5" ht="15" customHeight="1" thickTop="1" thickBot="1" x14ac:dyDescent="0.3">
      <c r="A15" s="6" t="s">
        <v>34</v>
      </c>
      <c r="B15" s="15"/>
      <c r="C15" s="15" t="s">
        <v>32</v>
      </c>
      <c r="D15" s="36">
        <f xml:space="preserve"> -4709*D10^4 + 20307*D10^3 - 30224*D10^2 + 32567*D10 + 724.37</f>
        <v>9220.3781937500007</v>
      </c>
      <c r="E15" s="6"/>
    </row>
    <row r="16" spans="1:5" ht="15" customHeight="1" thickTop="1" thickBot="1" x14ac:dyDescent="0.3">
      <c r="A16" s="6" t="s">
        <v>33</v>
      </c>
      <c r="B16" s="15" t="s">
        <v>17</v>
      </c>
      <c r="C16" s="15" t="s">
        <v>32</v>
      </c>
      <c r="D16" s="36">
        <f>SUM(D13:D15)</f>
        <v>73530.257589764442</v>
      </c>
      <c r="E16" s="6"/>
    </row>
    <row r="17" spans="1:5" ht="14.25" thickTop="1" thickBot="1" x14ac:dyDescent="0.25"/>
    <row r="18" spans="1:5" ht="15" thickTop="1" thickBot="1" x14ac:dyDescent="0.3">
      <c r="A18" s="7" t="s">
        <v>31</v>
      </c>
      <c r="B18" s="7" t="s">
        <v>30</v>
      </c>
      <c r="C18" s="7" t="s">
        <v>8</v>
      </c>
      <c r="D18" s="37"/>
      <c r="E18" s="7" t="s">
        <v>29</v>
      </c>
    </row>
    <row r="19" spans="1:5" ht="15" customHeight="1" thickTop="1" thickBot="1" x14ac:dyDescent="0.3">
      <c r="A19" s="6" t="s">
        <v>28</v>
      </c>
      <c r="B19" s="15" t="s">
        <v>27</v>
      </c>
      <c r="C19" s="15" t="s">
        <v>1</v>
      </c>
      <c r="D19" s="36">
        <f>PMT(0.03,15,-D16)</f>
        <v>6159.378238805768</v>
      </c>
      <c r="E19" s="6"/>
    </row>
    <row r="20" spans="1:5" ht="15" customHeight="1" thickTop="1" thickBot="1" x14ac:dyDescent="0.3">
      <c r="A20" s="6" t="s">
        <v>26</v>
      </c>
      <c r="B20" s="15"/>
      <c r="C20" s="15" t="s">
        <v>1</v>
      </c>
      <c r="D20" s="36">
        <f>1177.2*D10^0.3152</f>
        <v>845.55235022778959</v>
      </c>
      <c r="E20" s="6"/>
    </row>
    <row r="21" spans="1:5" ht="15" customHeight="1" thickTop="1" thickBot="1" x14ac:dyDescent="0.3">
      <c r="A21" s="6" t="s">
        <v>25</v>
      </c>
      <c r="B21" s="15" t="s">
        <v>24</v>
      </c>
      <c r="C21" s="15" t="s">
        <v>1</v>
      </c>
      <c r="D21" s="36">
        <f xml:space="preserve"> 2619.6*D10^0.3287</f>
        <v>1855.1120564766527</v>
      </c>
      <c r="E21" s="6"/>
    </row>
    <row r="22" spans="1:5" ht="15" customHeight="1" thickTop="1" thickBot="1" x14ac:dyDescent="0.3">
      <c r="A22" s="6" t="s">
        <v>23</v>
      </c>
      <c r="B22" s="15" t="s">
        <v>22</v>
      </c>
      <c r="C22" s="15" t="s">
        <v>1</v>
      </c>
      <c r="D22" s="36">
        <f>D4/0.88*D5</f>
        <v>88831.253905215548</v>
      </c>
      <c r="E22" s="6"/>
    </row>
    <row r="23" spans="1:5" ht="15" customHeight="1" thickTop="1" thickBot="1" x14ac:dyDescent="0.3">
      <c r="A23" s="6" t="s">
        <v>21</v>
      </c>
      <c r="B23" s="15" t="s">
        <v>20</v>
      </c>
      <c r="C23" s="15" t="s">
        <v>1</v>
      </c>
      <c r="D23" s="36">
        <f>D4*0.02*150</f>
        <v>2205</v>
      </c>
      <c r="E23" s="6"/>
    </row>
    <row r="24" spans="1:5" ht="15" customHeight="1" thickTop="1" thickBot="1" x14ac:dyDescent="0.3">
      <c r="A24" s="6" t="s">
        <v>19</v>
      </c>
      <c r="B24" s="15"/>
      <c r="C24" s="15" t="s">
        <v>1</v>
      </c>
      <c r="D24" s="36">
        <f>SUM(D19:D23)</f>
        <v>99896.296550725761</v>
      </c>
      <c r="E24" s="6"/>
    </row>
    <row r="25" spans="1:5" ht="15" customHeight="1" thickTop="1" thickBot="1" x14ac:dyDescent="0.3">
      <c r="A25" s="6" t="s">
        <v>18</v>
      </c>
      <c r="B25" s="15" t="s">
        <v>17</v>
      </c>
      <c r="C25" s="15" t="s">
        <v>16</v>
      </c>
      <c r="D25" s="35">
        <f>D24/D4</f>
        <v>135.91332864044321</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t="str">
        <f>'Berechnungsblatt (nur Ansicht)'!F9</f>
        <v/>
      </c>
      <c r="E4" s="6"/>
    </row>
    <row r="5" spans="1:5" ht="15" customHeight="1" thickTop="1" thickBot="1" x14ac:dyDescent="0.3">
      <c r="A5" s="41" t="s">
        <v>52</v>
      </c>
      <c r="B5" s="15" t="s">
        <v>51</v>
      </c>
      <c r="C5" s="15" t="s">
        <v>16</v>
      </c>
      <c r="D5" s="40">
        <f>'Berechnungsblatt (nur Ansicht)'!H9</f>
        <v>106.35578698855738</v>
      </c>
      <c r="E5" s="6" t="s">
        <v>50</v>
      </c>
    </row>
    <row r="6" spans="1:5" ht="15" customHeight="1" thickTop="1" thickBot="1" x14ac:dyDescent="0.3">
      <c r="A6" s="6" t="s">
        <v>49</v>
      </c>
      <c r="B6" s="15" t="s">
        <v>48</v>
      </c>
      <c r="C6" s="15"/>
      <c r="D6" s="43">
        <v>1</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v>50</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Ansicht)'!D9&gt;0,'Berechnungsblatt (nur Ansicht)'!D9/1000,(D4*D6/2100+D4*(1-D6)/(D9*D10)))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t="e">
        <f>D4/0.88*D5</f>
        <v>#VALUE!</v>
      </c>
      <c r="E23" s="6"/>
    </row>
    <row r="24" spans="1:5" ht="15" customHeight="1" thickTop="1" thickBot="1" x14ac:dyDescent="0.3">
      <c r="A24" s="6" t="s">
        <v>21</v>
      </c>
      <c r="B24" s="15" t="s">
        <v>20</v>
      </c>
      <c r="C24" s="15" t="s">
        <v>1</v>
      </c>
      <c r="D24" s="36" t="e">
        <f>D4*0.02*150</f>
        <v>#VALUE!</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4" customWidth="1"/>
    <col min="5" max="5" width="24.125" style="1" bestFit="1" customWidth="1"/>
    <col min="6" max="16384" width="9" style="1"/>
  </cols>
  <sheetData>
    <row r="1" spans="1:5" ht="15" thickTop="1" thickBot="1" x14ac:dyDescent="0.3">
      <c r="A1" s="20" t="s">
        <v>56</v>
      </c>
      <c r="B1" s="5"/>
      <c r="C1" s="5"/>
      <c r="D1" s="42"/>
      <c r="E1" s="5"/>
    </row>
    <row r="2" spans="1:5" ht="15" thickTop="1" thickBot="1" x14ac:dyDescent="0.3">
      <c r="A2" s="17"/>
      <c r="B2" s="5"/>
      <c r="C2" s="5"/>
      <c r="D2" s="42"/>
      <c r="E2" s="5"/>
    </row>
    <row r="3" spans="1:5" ht="15" thickTop="1" thickBot="1" x14ac:dyDescent="0.3">
      <c r="A3" s="7" t="s">
        <v>55</v>
      </c>
      <c r="B3" s="7" t="s">
        <v>30</v>
      </c>
      <c r="C3" s="7" t="s">
        <v>8</v>
      </c>
      <c r="D3" s="37"/>
      <c r="E3" s="7" t="s">
        <v>29</v>
      </c>
    </row>
    <row r="4" spans="1:5" ht="15" customHeight="1" thickTop="1" thickBot="1" x14ac:dyDescent="0.3">
      <c r="A4" s="6" t="s">
        <v>54</v>
      </c>
      <c r="B4" s="15"/>
      <c r="C4" s="15" t="s">
        <v>53</v>
      </c>
      <c r="D4" s="39" t="str">
        <f>'Berechnungsblatt (nur Ansicht)'!F10</f>
        <v/>
      </c>
      <c r="E4" s="6"/>
    </row>
    <row r="5" spans="1:5" ht="15" customHeight="1" thickTop="1" thickBot="1" x14ac:dyDescent="0.3">
      <c r="A5" s="41" t="s">
        <v>52</v>
      </c>
      <c r="B5" s="15" t="s">
        <v>51</v>
      </c>
      <c r="C5" s="15" t="s">
        <v>16</v>
      </c>
      <c r="D5" s="40">
        <f>'Berechnungsblatt (nur Ansicht)'!H10</f>
        <v>106.35578698855738</v>
      </c>
      <c r="E5" s="6" t="s">
        <v>50</v>
      </c>
    </row>
    <row r="6" spans="1:5" ht="15" customHeight="1" thickTop="1" thickBot="1" x14ac:dyDescent="0.3">
      <c r="A6" s="6" t="s">
        <v>49</v>
      </c>
      <c r="B6" s="15" t="s">
        <v>48</v>
      </c>
      <c r="C6" s="15"/>
      <c r="D6" s="43">
        <v>1</v>
      </c>
      <c r="E6" s="6" t="s">
        <v>47</v>
      </c>
    </row>
    <row r="7" spans="1:5" ht="15" customHeight="1" thickTop="1" thickBot="1" x14ac:dyDescent="0.3">
      <c r="A7" s="206" t="s">
        <v>46</v>
      </c>
      <c r="B7" s="15" t="s">
        <v>45</v>
      </c>
      <c r="C7" s="15" t="s">
        <v>44</v>
      </c>
      <c r="D7" s="44">
        <v>0</v>
      </c>
      <c r="E7" s="6"/>
    </row>
    <row r="8" spans="1:5" ht="15" customHeight="1" thickTop="1" thickBot="1" x14ac:dyDescent="0.3">
      <c r="A8" s="207"/>
      <c r="B8" s="15" t="s">
        <v>43</v>
      </c>
      <c r="C8" s="15" t="s">
        <v>42</v>
      </c>
      <c r="D8" s="36">
        <v>0</v>
      </c>
      <c r="E8" s="6"/>
    </row>
    <row r="9" spans="1:5" ht="15" customHeight="1" thickTop="1" thickBot="1" x14ac:dyDescent="0.3">
      <c r="A9" s="207"/>
      <c r="B9" s="15" t="s">
        <v>57</v>
      </c>
      <c r="C9" s="15" t="s">
        <v>59</v>
      </c>
      <c r="D9" s="39">
        <v>50</v>
      </c>
      <c r="E9" s="6"/>
    </row>
    <row r="10" spans="1:5" ht="15" customHeight="1" thickTop="1" thickBot="1" x14ac:dyDescent="0.3">
      <c r="A10" s="208"/>
      <c r="B10" s="15" t="s">
        <v>41</v>
      </c>
      <c r="C10" s="15" t="s">
        <v>40</v>
      </c>
      <c r="D10" s="36">
        <v>48</v>
      </c>
      <c r="E10" s="6"/>
    </row>
    <row r="11" spans="1:5" ht="15" customHeight="1" thickTop="1" thickBot="1" x14ac:dyDescent="0.3">
      <c r="A11" s="6" t="s">
        <v>39</v>
      </c>
      <c r="B11" s="15"/>
      <c r="C11" s="15" t="s">
        <v>38</v>
      </c>
      <c r="D11" s="38" t="e">
        <f>IF('Berechnungsblatt (nur Ansicht)'!D10&gt;0,'Berechnungsblatt (nur Ansicht)'!D10/1000,(D4*D6/2100+D4*(1-D6)/(D9*D10)))</f>
        <v>#VALUE!</v>
      </c>
      <c r="E11" s="6"/>
    </row>
    <row r="12" spans="1:5" ht="14.25" thickTop="1" thickBot="1" x14ac:dyDescent="0.25"/>
    <row r="13" spans="1:5" ht="15" thickTop="1" thickBot="1" x14ac:dyDescent="0.3">
      <c r="A13" s="7" t="s">
        <v>37</v>
      </c>
      <c r="B13" s="7" t="s">
        <v>30</v>
      </c>
      <c r="C13" s="7" t="s">
        <v>8</v>
      </c>
      <c r="D13" s="37"/>
      <c r="E13" s="7" t="s">
        <v>29</v>
      </c>
    </row>
    <row r="14" spans="1:5" ht="15" customHeight="1" thickTop="1" thickBot="1" x14ac:dyDescent="0.3">
      <c r="A14" s="6" t="s">
        <v>36</v>
      </c>
      <c r="B14" s="15"/>
      <c r="C14" s="15" t="s">
        <v>32</v>
      </c>
      <c r="D14" s="36" t="e">
        <f xml:space="preserve"> (-16521*D11^2 + 136697*D11 + 6402.2)*1.1</f>
        <v>#VALUE!</v>
      </c>
      <c r="E14" s="6"/>
    </row>
    <row r="15" spans="1:5" ht="15" customHeight="1" thickTop="1" thickBot="1" x14ac:dyDescent="0.3">
      <c r="A15" s="6" t="s">
        <v>35</v>
      </c>
      <c r="B15" s="15"/>
      <c r="C15" s="15" t="s">
        <v>32</v>
      </c>
      <c r="D15" s="36" t="e">
        <f xml:space="preserve"> 1175.8*LN(D11) + 8099.7</f>
        <v>#VALUE!</v>
      </c>
      <c r="E15" s="6"/>
    </row>
    <row r="16" spans="1:5" ht="15" customHeight="1" thickTop="1" thickBot="1" x14ac:dyDescent="0.3">
      <c r="A16" s="6" t="s">
        <v>34</v>
      </c>
      <c r="B16" s="15"/>
      <c r="C16" s="15" t="s">
        <v>32</v>
      </c>
      <c r="D16" s="36" t="e">
        <f xml:space="preserve"> -1926.8*D11^2 + 18717*D11 + 2281.2</f>
        <v>#VALUE!</v>
      </c>
      <c r="E16" s="6"/>
    </row>
    <row r="17" spans="1:5" ht="15" customHeight="1" thickTop="1" thickBot="1" x14ac:dyDescent="0.3">
      <c r="A17" s="6" t="s">
        <v>33</v>
      </c>
      <c r="B17" s="15" t="s">
        <v>17</v>
      </c>
      <c r="C17" s="15" t="s">
        <v>32</v>
      </c>
      <c r="D17" s="36" t="e">
        <f>SUM(D14:D16)</f>
        <v>#VALUE!</v>
      </c>
      <c r="E17" s="6"/>
    </row>
    <row r="18" spans="1:5" ht="14.25" thickTop="1" thickBot="1" x14ac:dyDescent="0.25"/>
    <row r="19" spans="1:5" ht="15" thickTop="1" thickBot="1" x14ac:dyDescent="0.3">
      <c r="A19" s="7" t="s">
        <v>31</v>
      </c>
      <c r="B19" s="7" t="s">
        <v>30</v>
      </c>
      <c r="C19" s="7" t="s">
        <v>8</v>
      </c>
      <c r="D19" s="37"/>
      <c r="E19" s="7" t="s">
        <v>29</v>
      </c>
    </row>
    <row r="20" spans="1:5" ht="15" customHeight="1" thickTop="1" thickBot="1" x14ac:dyDescent="0.3">
      <c r="A20" s="6" t="s">
        <v>28</v>
      </c>
      <c r="B20" s="15" t="s">
        <v>27</v>
      </c>
      <c r="C20" s="15" t="s">
        <v>1</v>
      </c>
      <c r="D20" s="36" t="e">
        <f>PMT(0.03,15,-D17)</f>
        <v>#VALUE!</v>
      </c>
      <c r="E20" s="6"/>
    </row>
    <row r="21" spans="1:5" ht="15" customHeight="1" thickTop="1" thickBot="1" x14ac:dyDescent="0.3">
      <c r="A21" s="6" t="s">
        <v>26</v>
      </c>
      <c r="B21" s="15"/>
      <c r="C21" s="15" t="s">
        <v>1</v>
      </c>
      <c r="D21" s="36" t="e">
        <f>1177.2*D11^0.3152</f>
        <v>#VALUE!</v>
      </c>
      <c r="E21" s="6"/>
    </row>
    <row r="22" spans="1:5" ht="15" customHeight="1" thickTop="1" thickBot="1" x14ac:dyDescent="0.3">
      <c r="A22" s="6" t="s">
        <v>25</v>
      </c>
      <c r="B22" s="15" t="s">
        <v>24</v>
      </c>
      <c r="C22" s="15" t="s">
        <v>1</v>
      </c>
      <c r="D22" s="36" t="e">
        <f xml:space="preserve"> 2619.6*D11^0.3287</f>
        <v>#VALUE!</v>
      </c>
      <c r="E22" s="6"/>
    </row>
    <row r="23" spans="1:5" ht="15" customHeight="1" thickTop="1" thickBot="1" x14ac:dyDescent="0.3">
      <c r="A23" s="6" t="s">
        <v>23</v>
      </c>
      <c r="B23" s="15" t="s">
        <v>22</v>
      </c>
      <c r="C23" s="15" t="s">
        <v>1</v>
      </c>
      <c r="D23" s="36" t="e">
        <f>D4/0.88*D5</f>
        <v>#VALUE!</v>
      </c>
      <c r="E23" s="6"/>
    </row>
    <row r="24" spans="1:5" ht="15" customHeight="1" thickTop="1" thickBot="1" x14ac:dyDescent="0.3">
      <c r="A24" s="6" t="s">
        <v>21</v>
      </c>
      <c r="B24" s="15" t="s">
        <v>20</v>
      </c>
      <c r="C24" s="15" t="s">
        <v>1</v>
      </c>
      <c r="D24" s="36" t="e">
        <f>D4*0.02*150</f>
        <v>#VALUE!</v>
      </c>
      <c r="E24" s="6"/>
    </row>
    <row r="25" spans="1:5" ht="15" customHeight="1" thickTop="1" thickBot="1" x14ac:dyDescent="0.3">
      <c r="A25" s="6" t="s">
        <v>19</v>
      </c>
      <c r="B25" s="15"/>
      <c r="C25" s="15" t="s">
        <v>1</v>
      </c>
      <c r="D25" s="36" t="e">
        <f>SUM(D20:D24)</f>
        <v>#VALUE!</v>
      </c>
      <c r="E25" s="6"/>
    </row>
    <row r="26" spans="1:5" ht="15" customHeight="1" thickTop="1" thickBot="1" x14ac:dyDescent="0.3">
      <c r="A26" s="6" t="s">
        <v>18</v>
      </c>
      <c r="B26" s="15" t="s">
        <v>17</v>
      </c>
      <c r="C26" s="15" t="s">
        <v>16</v>
      </c>
      <c r="D26" s="35"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4._Betaversion_Übersetzung-f-GG"/>
    <f:field ref="objsubject" par="" edit="true" text=""/>
    <f:field ref="objcreatedby" par="" text="Frei, Michael (BAFU - FM)"/>
    <f:field ref="objcreatedat" par="" text="18.10.2017 12:49:16"/>
    <f:field ref="objchangedby" par="" text="Frei, Michael (BAFU - FM)"/>
    <f:field ref="objmodifiedat" par="" text="18.10.2017 12:49:22"/>
    <f:field ref="doc_FSCFOLIO_1_1001_FieldDocumentNumber" par="" text=""/>
    <f:field ref="doc_FSCFOLIO_1_1001_FieldSubject" par="" edit="true" text=""/>
    <f:field ref="FSCFOLIO_1_1001_FieldCurrentUser" par="" text="Michelle Hermann"/>
    <f:field ref="CCAPRECONFIG_15_1001_Objektname" par="" edit="true" text="4._Betaversion_Übersetzung-f-GG"/>
    <f:field ref="CHPRECONFIG_1_1001_Objektname" par="" edit="true" text="4._Betaversion_Übersetzung-f-G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Readme</vt:lpstr>
      <vt:lpstr>Critères d'admission</vt:lpstr>
      <vt:lpstr>Critère d'admission n° 5</vt:lpstr>
      <vt:lpstr>Berechnungsblatt (nur Ansicht)</vt:lpstr>
      <vt:lpstr>Berechnung WGK EFH</vt:lpstr>
      <vt:lpstr>Berechnung WGK MFH klein</vt:lpstr>
      <vt:lpstr>Berechnung WGK MFH gross</vt:lpstr>
      <vt:lpstr>Berechnung WGK S1</vt:lpstr>
      <vt:lpstr>Berechnung WGK S2</vt:lpstr>
      <vt:lpstr>Berechnung WGK Prozess (1)</vt:lpstr>
      <vt:lpstr>Berechnung WGK Prozess (2)</vt:lpstr>
      <vt:lpstr>Berechnung WGK Prozess (3)</vt:lpstr>
      <vt:lpstr>Berechnung WGK Prozess (4)</vt:lpstr>
      <vt:lpstr>Berechnung WGK Prozess (5)</vt:lpstr>
      <vt:lpstr>Energiepreise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Vogler</dc:creator>
  <cp:lastModifiedBy>Wicki Kezaya BAFU</cp:lastModifiedBy>
  <cp:lastPrinted>2017-10-16T14:26:49Z</cp:lastPrinted>
  <dcterms:created xsi:type="dcterms:W3CDTF">2006-09-16T00:00:00Z</dcterms:created>
  <dcterms:modified xsi:type="dcterms:W3CDTF">2024-05-03T09:30:47Z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Bundesamt für Umwelt BAFU_x000d_
Michael Frei_x000d_
Papiermühlestrasse 172, 3063 Ittigen_x000d_
Postadresse: 3003 Bern_x000d_
Tel. +41 58 46 293 60, Fax +41 58 46 270 54_x000d_
michael.frei@bafu.admin.ch_x000d_
www.bafu.admin.ch</vt:lpwstr>
  </property>
  <property fmtid="{D5CDD505-2E9C-101B-9397-08002B2CF9AE}" pid="12" name="FSC#BAFUBDO@15.1700:Absender_Kopfzeile">
    <vt:lpwstr>CH-3003 Bern, </vt:lpwstr>
  </property>
  <property fmtid="{D5CDD505-2E9C-101B-9397-08002B2CF9AE}" pid="13" name="FSC#BAFUBDO@15.1700:Absender_Kopfzeile_OE">
    <vt:lpwstr>BAFU, FM</vt:lpwstr>
  </property>
  <property fmtid="{D5CDD505-2E9C-101B-9397-08002B2CF9AE}" pid="14" name="FSC#BAFUBDO@15.1700:Abteilung">
    <vt:lpwstr>Abteilung Kommunikation</vt:lpwstr>
  </property>
  <property fmtid="{D5CDD505-2E9C-101B-9397-08002B2CF9AE}" pid="15" name="FSC#BAFUBDO@15.1700:Abteilung_neu">
    <vt:lpwstr/>
  </property>
  <property fmtid="{D5CDD505-2E9C-101B-9397-08002B2CF9AE}" pid="16" name="FSC#BAFUBDO@15.1700:Aktenzeichen">
    <vt:lpwstr>153-00004/00005/00946/00001/Q423-2656</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2017.09-124-F-1</vt:lpwstr>
  </property>
  <property fmtid="{D5CDD505-2E9C-101B-9397-08002B2CF9AE}" pid="23" name="FSC#BAFUBDO@15.1700:Auftraggeber_Email">
    <vt:lpwstr>aric.gliesche@bafu.admin.ch</vt:lpwstr>
  </property>
  <property fmtid="{D5CDD505-2E9C-101B-9397-08002B2CF9AE}" pid="24" name="FSC#BAFUBDO@15.1700:Auftraggeber_Name">
    <vt:lpwstr>Gliesche</vt:lpwstr>
  </property>
  <property fmtid="{D5CDD505-2E9C-101B-9397-08002B2CF9AE}" pid="25" name="FSC#BAFUBDO@15.1700:Auftraggeber_Tel">
    <vt:lpwstr>+41 58 46 538 15</vt:lpwstr>
  </property>
  <property fmtid="{D5CDD505-2E9C-101B-9397-08002B2CF9AE}" pid="26" name="FSC#BAFUBDO@15.1700:Auftraggeber_Vorname">
    <vt:lpwstr>Aric</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Deutsch</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Frei, Michael</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18.10.2017</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4._Betaversion_Übersetzung-f-GG</vt:lpwstr>
  </property>
  <property fmtid="{D5CDD505-2E9C-101B-9397-08002B2CF9AE}" pid="54" name="FSC#BAFUBDO@15.1700:Eingang">
    <vt:lpwstr>2017-09-28T16:59:04</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aric.gliesche@bafu.admin.ch</vt:lpwstr>
  </property>
  <property fmtid="{D5CDD505-2E9C-101B-9397-08002B2CF9AE}" pid="77" name="FSC#BAFUBDO@15.1700:Experte_Name">
    <vt:lpwstr>Gliesche</vt:lpwstr>
  </property>
  <property fmtid="{D5CDD505-2E9C-101B-9397-08002B2CF9AE}" pid="78" name="FSC#BAFUBDO@15.1700:Experte_Tel">
    <vt:lpwstr>+41 58 46 538 15</vt:lpwstr>
  </property>
  <property fmtid="{D5CDD505-2E9C-101B-9397-08002B2CF9AE}" pid="79" name="FSC#BAFUBDO@15.1700:Experte_Vorname">
    <vt:lpwstr>Aric</vt:lpwstr>
  </property>
  <property fmtid="{D5CDD505-2E9C-101B-9397-08002B2CF9AE}" pid="80" name="FSC#BAFUBDO@15.1700:Filereference">
    <vt:lpwstr>153-00004</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FM</vt:lpwstr>
  </property>
  <property fmtid="{D5CDD505-2E9C-101B-9397-08002B2CF9AE}" pid="147" name="FSC#BAFUBDO@15.1700:SubAbs_Zeichen">
    <vt:lpwstr>GEA</vt:lpwstr>
  </property>
  <property fmtid="{D5CDD505-2E9C-101B-9397-08002B2CF9AE}" pid="148" name="FSC#BAFUBDO@15.1700:SubGegenstand">
    <vt:lpwstr>2017.09-124-F-1 KOP Excel-Tool Vereinfachte Zusätzlichkeit </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Tarif Gegenlesen: CHF 90/Stunde </vt:lpwstr>
  </property>
  <property fmtid="{D5CDD505-2E9C-101B-9397-08002B2CF9AE}" pid="157" name="FSC#BAFUBDO@15.1700:TarifinfoVol2">
    <vt:lpwstr>Tarif Übersetzung: CHF 126/1800 Anschläge in der Ausgangssprache</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18.10.2017 18:00</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6.2</vt:lpwstr>
  </property>
  <property fmtid="{D5CDD505-2E9C-101B-9397-08002B2CF9AE}" pid="183" name="FSC#BAFUBDO@15.1700:Zeit">
    <vt:lpwstr/>
  </property>
  <property fmtid="{D5CDD505-2E9C-101B-9397-08002B2CF9AE}" pid="184" name="FSC#BAFUBDO@15.1700:Zielsprache">
    <vt:lpwstr>Français</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Sprachdienste (KOMM)</vt:lpwstr>
  </property>
  <property fmtid="{D5CDD505-2E9C-101B-9397-08002B2CF9AE}" pid="190" name="FSC#UVEKCFG@15.1700:DefaultGroupFileResponsible">
    <vt:lpwstr>Sprachdienste (KOMM)</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Michael Frei</vt:lpwstr>
  </property>
  <property fmtid="{D5CDD505-2E9C-101B-9397-08002B2CF9AE}" pid="195" name="FSC#UVEKCFG@15.1700:FileResponsibleTel">
    <vt:lpwstr>+41 58 46 293 60</vt:lpwstr>
  </property>
  <property fmtid="{D5CDD505-2E9C-101B-9397-08002B2CF9AE}" pid="196" name="FSC#UVEKCFG@15.1700:FileResponsibleEmail">
    <vt:lpwstr>michael.frei@bafu.admin.ch</vt:lpwstr>
  </property>
  <property fmtid="{D5CDD505-2E9C-101B-9397-08002B2CF9AE}" pid="197" name="FSC#UVEKCFG@15.1700:FileResponsibleFax">
    <vt:lpwstr>+41 58 46 270 54</vt:lpwstr>
  </property>
  <property fmtid="{D5CDD505-2E9C-101B-9397-08002B2CF9AE}" pid="198" name="FSC#UVEKCFG@15.1700:FileResponsibleAddress">
    <vt:lpwstr>Papiermühlestrasse 172, 3063 Ittigen</vt:lpwstr>
  </property>
  <property fmtid="{D5CDD505-2E9C-101B-9397-08002B2CF9AE}" pid="199" name="FSC#UVEKCFG@15.1700:FileResponsibleStreet">
    <vt:lpwstr>Papiermühlestrasse 172</vt:lpwstr>
  </property>
  <property fmtid="{D5CDD505-2E9C-101B-9397-08002B2CF9AE}" pid="200" name="FSC#UVEKCFG@15.1700:FileResponsiblezipcode">
    <vt:lpwstr>3063</vt:lpwstr>
  </property>
  <property fmtid="{D5CDD505-2E9C-101B-9397-08002B2CF9AE}" pid="201" name="FSC#UVEKCFG@15.1700:FileResponsiblecity">
    <vt:lpwstr>Ittigen</vt:lpwstr>
  </property>
  <property fmtid="{D5CDD505-2E9C-101B-9397-08002B2CF9AE}" pid="202" name="FSC#UVEKCFG@15.1700:FileResponsibleAbbreviation">
    <vt:lpwstr>FM</vt:lpwstr>
  </property>
  <property fmtid="{D5CDD505-2E9C-101B-9397-08002B2CF9AE}" pid="203" name="FSC#UVEKCFG@15.1700:FileRespOrgHome">
    <vt:lpwstr/>
  </property>
  <property fmtid="{D5CDD505-2E9C-101B-9397-08002B2CF9AE}" pid="204" name="FSC#UVEKCFG@15.1700:CurrUserAbbreviation">
    <vt:lpwstr>HEM</vt:lpwstr>
  </property>
  <property fmtid="{D5CDD505-2E9C-101B-9397-08002B2CF9AE}" pid="205" name="FSC#UVEKCFG@15.1700:CategoryReference">
    <vt:lpwstr>153</vt:lpwstr>
  </property>
  <property fmtid="{D5CDD505-2E9C-101B-9397-08002B2CF9AE}" pid="206" name="FSC#UVEKCFG@15.1700:cooAddress">
    <vt:lpwstr>COO.2002.100.2.6907384</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4._Betaversion_Übersetzung-f-GG</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Q423-2656</vt:lpwstr>
  </property>
  <property fmtid="{D5CDD505-2E9C-101B-9397-08002B2CF9AE}" pid="224" name="FSC#UVEKCFG@15.1700:AssignmentNumber">
    <vt:lpwstr>2017.09.28-038</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Frei</vt:lpwstr>
  </property>
  <property fmtid="{D5CDD505-2E9C-101B-9397-08002B2CF9AE}" pid="278" name="FSC#UVEKCFG@15.1700:Abs_Vorname">
    <vt:lpwstr>Michael</vt:lpwstr>
  </property>
  <property fmtid="{D5CDD505-2E9C-101B-9397-08002B2CF9AE}" pid="279" name="FSC#UVEKCFG@15.1700:Abs_Zeichen">
    <vt:lpwstr>FM</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20.10.2017</vt:lpwstr>
  </property>
  <property fmtid="{D5CDD505-2E9C-101B-9397-08002B2CF9AE}" pid="283" name="FSC#UVEKCFG@15.1700:Empf_Zeichen">
    <vt:lpwstr/>
  </property>
  <property fmtid="{D5CDD505-2E9C-101B-9397-08002B2CF9AE}" pid="284" name="FSC#UVEKCFG@15.1700:FilialePLZ">
    <vt:lpwstr>3003</vt:lpwstr>
  </property>
  <property fmtid="{D5CDD505-2E9C-101B-9397-08002B2CF9AE}" pid="285" name="FSC#UVEKCFG@15.1700:Gegenstand">
    <vt:lpwstr>4._Betaversion_Übersetzung-f-GG</vt:lpwstr>
  </property>
  <property fmtid="{D5CDD505-2E9C-101B-9397-08002B2CF9AE}" pid="286" name="FSC#UVEKCFG@15.1700:Nummer">
    <vt:lpwstr>Q423-2656</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3003</vt:lpwstr>
  </property>
  <property fmtid="{D5CDD505-2E9C-101B-9397-08002B2CF9AE}" pid="291" name="FSC#UVEKCFG@15.1700:FileResponsiblecityPostal">
    <vt:lpwstr>Bern</vt:lpwstr>
  </property>
  <property fmtid="{D5CDD505-2E9C-101B-9397-08002B2CF9AE}" pid="292" name="FSC#UVEKCFG@15.1700:FileResponsibleStreetInvoice">
    <vt:lpwstr>Papiermühlestrasse 172</vt:lpwstr>
  </property>
  <property fmtid="{D5CDD505-2E9C-101B-9397-08002B2CF9AE}" pid="293" name="FSC#UVEKCFG@15.1700:FileResponsiblezipcodeInvoice">
    <vt:lpwstr>3063</vt:lpwstr>
  </property>
  <property fmtid="{D5CDD505-2E9C-101B-9397-08002B2CF9AE}" pid="294" name="FSC#UVEKCFG@15.1700:FileResponsiblecityInvoice">
    <vt:lpwstr>Ittigen</vt:lpwstr>
  </property>
  <property fmtid="{D5CDD505-2E9C-101B-9397-08002B2CF9AE}" pid="295" name="FSC#UVEKCFG@15.1700:ResponsibleDefaultRoleOrg">
    <vt:lpwstr>Sprachdienste (KOMM)</vt:lpwstr>
  </property>
  <property fmtid="{D5CDD505-2E9C-101B-9397-08002B2CF9AE}" pid="296" name="FSC#COOELAK@1.1001:Subject">
    <vt:lpwstr/>
  </property>
  <property fmtid="{D5CDD505-2E9C-101B-9397-08002B2CF9AE}" pid="297" name="FSC#COOELAK@1.1001:FileReference">
    <vt:lpwstr>153-00004</vt:lpwstr>
  </property>
  <property fmtid="{D5CDD505-2E9C-101B-9397-08002B2CF9AE}" pid="298" name="FSC#COOELAK@1.1001:FileRefYear">
    <vt:lpwstr>2017</vt:lpwstr>
  </property>
  <property fmtid="{D5CDD505-2E9C-101B-9397-08002B2CF9AE}" pid="299" name="FSC#COOELAK@1.1001:FileRefOrdinal">
    <vt:lpwstr>4</vt:lpwstr>
  </property>
  <property fmtid="{D5CDD505-2E9C-101B-9397-08002B2CF9AE}" pid="300" name="FSC#COOELAK@1.1001:FileRefOU">
    <vt:lpwstr>Sprachdienste (KOMM)</vt:lpwstr>
  </property>
  <property fmtid="{D5CDD505-2E9C-101B-9397-08002B2CF9AE}" pid="301" name="FSC#COOELAK@1.1001:Organization">
    <vt:lpwstr/>
  </property>
  <property fmtid="{D5CDD505-2E9C-101B-9397-08002B2CF9AE}" pid="302" name="FSC#COOELAK@1.1001:Owner">
    <vt:lpwstr>Frei Michael</vt:lpwstr>
  </property>
  <property fmtid="{D5CDD505-2E9C-101B-9397-08002B2CF9AE}" pid="303" name="FSC#COOELAK@1.1001:OwnerExtension">
    <vt:lpwstr>+41 58 46 293 60</vt:lpwstr>
  </property>
  <property fmtid="{D5CDD505-2E9C-101B-9397-08002B2CF9AE}" pid="304" name="FSC#COOELAK@1.1001:OwnerFaxExtension">
    <vt:lpwstr>+41 58 46 270 54</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Sprachdienste (KOMM) (BAFU)</vt:lpwstr>
  </property>
  <property fmtid="{D5CDD505-2E9C-101B-9397-08002B2CF9AE}" pid="310" name="FSC#COOELAK@1.1001:CreatedAt">
    <vt:lpwstr>18.10.2017</vt:lpwstr>
  </property>
  <property fmtid="{D5CDD505-2E9C-101B-9397-08002B2CF9AE}" pid="311" name="FSC#COOELAK@1.1001:OU">
    <vt:lpwstr>Sprachdienste (KOMM) (BAFU)</vt:lpwstr>
  </property>
  <property fmtid="{D5CDD505-2E9C-101B-9397-08002B2CF9AE}" pid="312" name="FSC#COOELAK@1.1001:Priority">
    <vt:lpwstr> ()</vt:lpwstr>
  </property>
  <property fmtid="{D5CDD505-2E9C-101B-9397-08002B2CF9AE}" pid="313" name="FSC#COOELAK@1.1001:ObjBarCode">
    <vt:lpwstr>*COO.2002.100.2.6907384*</vt:lpwstr>
  </property>
  <property fmtid="{D5CDD505-2E9C-101B-9397-08002B2CF9AE}" pid="314" name="FSC#COOELAK@1.1001:RefBarCode">
    <vt:lpwstr>*COO.2002.100.6.1474375*</vt:lpwstr>
  </property>
  <property fmtid="{D5CDD505-2E9C-101B-9397-08002B2CF9AE}" pid="315" name="FSC#COOELAK@1.1001:FileRefBarCode">
    <vt:lpwstr>*153-00004*</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153</vt:lpwstr>
  </property>
  <property fmtid="{D5CDD505-2E9C-101B-9397-08002B2CF9AE}" pid="329" name="FSC#COOELAK@1.1001:CurrentUserRolePos">
    <vt:lpwstr>Sachbearbeiter/in</vt:lpwstr>
  </property>
  <property fmtid="{D5CDD505-2E9C-101B-9397-08002B2CF9AE}" pid="330" name="FSC#COOELAK@1.1001:CurrentUserEmail">
    <vt:lpwstr>michelle.hermann@bafu.admin.ch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Michael Frei</vt:lpwstr>
  </property>
  <property fmtid="{D5CDD505-2E9C-101B-9397-08002B2CF9AE}" pid="338" name="FSC#ATSTATECFG@1.1001:AgentPhone">
    <vt:lpwstr>+41 58 46 293 60</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153-00004/00005/00946/00001</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COO.2002.100.2.6907384</vt:lpwstr>
  </property>
  <property fmtid="{D5CDD505-2E9C-101B-9397-08002B2CF9AE}" pid="360" name="FSC#FSCFOLIO@1.1001:docpropproject">
    <vt:lpwstr/>
  </property>
</Properties>
</file>