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https://portal.collab.admin.ch/sites/810-bafu5/Adapt/Freigegebene Dokumente/Unterlagen für Gesuchstellende/4_Gesuchsmanagement/06_Budget- und Zeitplan/"/>
    </mc:Choice>
  </mc:AlternateContent>
  <xr:revisionPtr revIDLastSave="0" documentId="8_{C21131F4-2190-4928-983F-44335CF8C1DB}" xr6:coauthVersionLast="36" xr6:coauthVersionMax="36" xr10:uidLastSave="{00000000-0000-0000-0000-000000000000}"/>
  <bookViews>
    <workbookView xWindow="28680" yWindow="-120" windowWidth="29040" windowHeight="15720" tabRatio="558" xr2:uid="{00000000-000D-0000-FFFF-FFFF00000000}"/>
  </bookViews>
  <sheets>
    <sheet name="0. Informations" sheetId="1" r:id="rId1"/>
    <sheet name="1. Coûts" sheetId="2" r:id="rId2"/>
    <sheet name="2. Origine des fonds" sheetId="3" r:id="rId3"/>
    <sheet name="3. Budget" sheetId="4" r:id="rId4"/>
    <sheet name="4. Durée du projet" sheetId="5" r:id="rId5"/>
    <sheet name="5. Plan de paiement" sheetId="6" r:id="rId6"/>
    <sheet name="6. Report dans CORE" sheetId="7" r:id="rId7"/>
    <sheet name="DAT" sheetId="8" state="hidden" r:id="rId8"/>
  </sheets>
  <definedNames>
    <definedName name="Art_AM">'2. Origine des fonds'!$C$6</definedName>
    <definedName name="C_2026">'3. Budget'!$H$4:$H$59</definedName>
    <definedName name="C_2027">'3. Budget'!$I$4:$I$59</definedName>
    <definedName name="C_2028">'3. Budget'!$J$4:$J$59</definedName>
    <definedName name="C_2029">'3. Budget'!$K$4:$K$59</definedName>
    <definedName name="C_AP">'3. Budget'!$B$4:$B$59</definedName>
    <definedName name="C_Beschreibung">'3. Budget'!$E$4:$E$59</definedName>
    <definedName name="C_Code">'3. Budget'!$C$4:$C$59</definedName>
    <definedName name="C_Gesamt">'3. Budget'!$L$4:$L$59</definedName>
    <definedName name="C_MS">'3. Budget'!$D$4:$D$59</definedName>
    <definedName name="DAT_2026">'1. Coûts'!$R$4:$R$320</definedName>
    <definedName name="DAT_2027">'1. Coûts'!$S$4:$S$320</definedName>
    <definedName name="DAT_2028">'1. Coûts'!$T$4:$T$320</definedName>
    <definedName name="DAT_2029">'1. Coûts'!$U$4:$U$320</definedName>
    <definedName name="DAT_Anmerkungen">'1. Coûts'!$E$4:$E$320</definedName>
    <definedName name="DAT_Anrechenbar">'1. Coûts'!$I$4:$I$320</definedName>
    <definedName name="DAT_AP">'1. Coûts'!$B$4:$B$320</definedName>
    <definedName name="DAT_Art_AM">DAT!$S$5:$T$7</definedName>
    <definedName name="DAT_Beschreibung">'1. Coûts'!$D$4:$D$320</definedName>
    <definedName name="DAT_Code">'1. Coûts'!$C$4:$C$320</definedName>
    <definedName name="DAT_Début">'1. Coûts'!$G$4:$G$320</definedName>
    <definedName name="DAT_EL">'1. Coûts'!$P$4:$P$320</definedName>
    <definedName name="DAT_Fin">'1. Coûts'!$H$4:$H$320</definedName>
    <definedName name="DAT_Risk_Red">DAT!$S$9:$T$10</definedName>
    <definedName name="DAT_TC">'1. Coûts'!$P$4:$P$320</definedName>
    <definedName name="Foerderzyklen">DAT!$G$4:$I$14</definedName>
    <definedName name="Kostenart">DAT!$D$5:$D$8</definedName>
    <definedName name="Meilensteine">DAT!$N$5:$N$14</definedName>
    <definedName name="MH_Code">'2. Origine des fonds'!$B$15:$B$42</definedName>
    <definedName name="MH_Jahr">'2. Origine des fonds'!$C$15:$C$42</definedName>
    <definedName name="MH_Mittel">'2. Origine des fonds'!$F$15:$F$42</definedName>
    <definedName name="MH_Typ">'2. Origine des fonds'!$D$15:$D$42</definedName>
    <definedName name="Offertstatus">DAT!$B$5:$B$15</definedName>
    <definedName name="Risk_Red">'2. Origine des fonds'!$C$9</definedName>
    <definedName name="Stundensatz">DAT!$K$4:$L$7</definedName>
    <definedName name="ZP_2026">'5. Plan de paiement'!$K$3:$K$19</definedName>
    <definedName name="ZP_2027">'5. Plan de paiement'!$L$3:$L$19</definedName>
    <definedName name="ZP_2028">'5. Plan de paiement'!$M$3:$M$19</definedName>
    <definedName name="ZP_2029">'5. Plan de paiement'!$N$3:$N$19</definedName>
    <definedName name="ZP_AP">'5. Plan de paiement'!$B$3:$B$19</definedName>
    <definedName name="ZP_Code">'5. Plan de paiement'!$C$3:$C$19</definedName>
    <definedName name="ZP_Meilenstein">'5. Plan de paiement'!$D$3:$D$19</definedName>
  </definedNames>
  <calcPr calcId="191028" calcCompleted="0"/>
  <extLst>
    <ext xmlns:loext="http://schemas.libreoffice.org/" uri="{7626C862-2A13-11E5-B345-FEFF819CDC9F}">
      <loext:extCalcPr stringRefSyntax="ExcelA1"/>
    </ext>
  </extLst>
</workbook>
</file>

<file path=xl/calcChain.xml><?xml version="1.0" encoding="utf-8"?>
<calcChain xmlns="http://schemas.openxmlformats.org/spreadsheetml/2006/main">
  <c r="P317" i="2" l="1"/>
  <c r="P313" i="2"/>
  <c r="P312" i="2"/>
  <c r="P314" i="2"/>
  <c r="P308" i="2"/>
  <c r="P307" i="2"/>
  <c r="P306" i="2"/>
  <c r="P305" i="2"/>
  <c r="P304" i="2"/>
  <c r="P303" i="2"/>
  <c r="P302" i="2"/>
  <c r="P301" i="2"/>
  <c r="P300" i="2"/>
  <c r="P299" i="2"/>
  <c r="P298" i="2"/>
  <c r="P297" i="2"/>
  <c r="P296" i="2"/>
  <c r="P295" i="2"/>
  <c r="P294" i="2"/>
  <c r="P293" i="2"/>
  <c r="P292" i="2"/>
  <c r="P291" i="2"/>
  <c r="P290" i="2"/>
  <c r="P289" i="2"/>
  <c r="P288" i="2"/>
  <c r="P287" i="2"/>
  <c r="P286" i="2"/>
  <c r="P285" i="2"/>
  <c r="P316" i="2"/>
  <c r="P278" i="2"/>
  <c r="P274" i="2"/>
  <c r="P273" i="2"/>
  <c r="P275" i="2"/>
  <c r="P269" i="2"/>
  <c r="P268" i="2"/>
  <c r="P267" i="2"/>
  <c r="P266" i="2"/>
  <c r="P265" i="2"/>
  <c r="P264" i="2"/>
  <c r="P263" i="2"/>
  <c r="P262" i="2"/>
  <c r="P261" i="2"/>
  <c r="P260" i="2"/>
  <c r="P259" i="2"/>
  <c r="P258" i="2"/>
  <c r="P257" i="2"/>
  <c r="P256" i="2"/>
  <c r="P255" i="2"/>
  <c r="P254" i="2"/>
  <c r="P253" i="2"/>
  <c r="P252" i="2"/>
  <c r="P251" i="2"/>
  <c r="P250" i="2"/>
  <c r="P249" i="2"/>
  <c r="P248" i="2"/>
  <c r="P247" i="2"/>
  <c r="P246" i="2"/>
  <c r="P277" i="2"/>
  <c r="P239" i="2"/>
  <c r="P238" i="2"/>
  <c r="P235" i="2"/>
  <c r="P236" i="2"/>
  <c r="P234" i="2"/>
  <c r="P230" i="2"/>
  <c r="P229" i="2"/>
  <c r="P228" i="2"/>
  <c r="P227" i="2"/>
  <c r="P226" i="2"/>
  <c r="P225" i="2"/>
  <c r="P224" i="2"/>
  <c r="P223" i="2"/>
  <c r="P222" i="2"/>
  <c r="P221" i="2"/>
  <c r="P220" i="2"/>
  <c r="P219" i="2"/>
  <c r="P218" i="2"/>
  <c r="P217" i="2"/>
  <c r="P216" i="2"/>
  <c r="P215" i="2"/>
  <c r="P214" i="2"/>
  <c r="P213" i="2"/>
  <c r="P212" i="2"/>
  <c r="P211" i="2"/>
  <c r="P210" i="2"/>
  <c r="P209" i="2"/>
  <c r="P208" i="2"/>
  <c r="P207" i="2"/>
  <c r="P200" i="2"/>
  <c r="P196" i="2"/>
  <c r="P197" i="2"/>
  <c r="P195" i="2"/>
  <c r="P191" i="2"/>
  <c r="P190" i="2"/>
  <c r="P189" i="2"/>
  <c r="P188" i="2"/>
  <c r="P187" i="2"/>
  <c r="P186" i="2"/>
  <c r="P185" i="2"/>
  <c r="P184" i="2"/>
  <c r="P183" i="2"/>
  <c r="P182" i="2"/>
  <c r="P181" i="2"/>
  <c r="P180" i="2"/>
  <c r="P179" i="2"/>
  <c r="P178" i="2"/>
  <c r="P177" i="2"/>
  <c r="P176" i="2"/>
  <c r="P175" i="2"/>
  <c r="P174" i="2"/>
  <c r="P173" i="2"/>
  <c r="P172" i="2"/>
  <c r="P171" i="2"/>
  <c r="P199" i="2"/>
  <c r="P170" i="2"/>
  <c r="P169" i="2"/>
  <c r="P168" i="2"/>
  <c r="P161" i="2"/>
  <c r="P157" i="2"/>
  <c r="P158" i="2"/>
  <c r="P156" i="2"/>
  <c r="P152" i="2"/>
  <c r="P151" i="2"/>
  <c r="P150" i="2"/>
  <c r="P149" i="2"/>
  <c r="P148" i="2"/>
  <c r="P147" i="2"/>
  <c r="P146" i="2"/>
  <c r="P145" i="2"/>
  <c r="P144" i="2"/>
  <c r="P143" i="2"/>
  <c r="P142" i="2"/>
  <c r="P141" i="2"/>
  <c r="P140" i="2"/>
  <c r="P139" i="2"/>
  <c r="P138" i="2"/>
  <c r="P137" i="2"/>
  <c r="P136" i="2"/>
  <c r="P135" i="2"/>
  <c r="P134" i="2"/>
  <c r="P133" i="2"/>
  <c r="P132" i="2"/>
  <c r="P131" i="2"/>
  <c r="P130" i="2"/>
  <c r="P160" i="2"/>
  <c r="P129" i="2"/>
  <c r="P122" i="2"/>
  <c r="P118" i="2"/>
  <c r="P119" i="2"/>
  <c r="P117" i="2"/>
  <c r="P113" i="2"/>
  <c r="P112" i="2"/>
  <c r="P111" i="2"/>
  <c r="P110" i="2"/>
  <c r="P109" i="2"/>
  <c r="P108" i="2"/>
  <c r="P107" i="2"/>
  <c r="P106" i="2"/>
  <c r="P105" i="2"/>
  <c r="P104" i="2"/>
  <c r="P103" i="2"/>
  <c r="P102" i="2"/>
  <c r="P101" i="2"/>
  <c r="P100" i="2"/>
  <c r="P99" i="2"/>
  <c r="P98" i="2"/>
  <c r="P97" i="2"/>
  <c r="P96" i="2"/>
  <c r="P95" i="2"/>
  <c r="P94" i="2"/>
  <c r="P93" i="2"/>
  <c r="P92" i="2"/>
  <c r="P91" i="2"/>
  <c r="P90" i="2"/>
  <c r="P121" i="2"/>
  <c r="P83" i="2"/>
  <c r="P79" i="2"/>
  <c r="P78" i="2"/>
  <c r="P80" i="2"/>
  <c r="P74" i="2"/>
  <c r="P73" i="2"/>
  <c r="P72" i="2"/>
  <c r="P71" i="2"/>
  <c r="P70" i="2"/>
  <c r="P69" i="2"/>
  <c r="P68" i="2"/>
  <c r="P67" i="2"/>
  <c r="P66" i="2"/>
  <c r="P65" i="2"/>
  <c r="P64" i="2"/>
  <c r="P63" i="2"/>
  <c r="P62" i="2"/>
  <c r="P61" i="2"/>
  <c r="P60" i="2"/>
  <c r="P59" i="2"/>
  <c r="P58" i="2"/>
  <c r="P57" i="2"/>
  <c r="P56" i="2"/>
  <c r="P55" i="2"/>
  <c r="P54" i="2"/>
  <c r="P53" i="2"/>
  <c r="P52" i="2"/>
  <c r="P51" i="2"/>
  <c r="P82" i="2"/>
  <c r="P40" i="2"/>
  <c r="P39" i="2"/>
  <c r="A7" i="2"/>
  <c r="A280" i="2"/>
  <c r="A241" i="2"/>
  <c r="A202" i="2"/>
  <c r="A163" i="2"/>
  <c r="A124" i="2"/>
  <c r="A85" i="2"/>
  <c r="A46" i="2"/>
  <c r="N13" i="8"/>
  <c r="N12" i="8"/>
  <c r="N11" i="8"/>
  <c r="N10" i="8"/>
  <c r="N9" i="8"/>
  <c r="N8" i="8"/>
  <c r="N7" i="8"/>
  <c r="N6" i="8"/>
  <c r="G6" i="8"/>
  <c r="H6" i="8"/>
  <c r="G7" i="8"/>
  <c r="H7" i="8"/>
  <c r="N5" i="8"/>
  <c r="I5" i="8"/>
  <c r="E39" i="7" a="1"/>
  <c r="E39" i="7"/>
  <c r="E38" i="7" a="1"/>
  <c r="E38" i="7"/>
  <c r="E37" i="7" a="1"/>
  <c r="E37" i="7"/>
  <c r="E36" i="7" a="1"/>
  <c r="E36" i="7"/>
  <c r="E35" i="7" a="1"/>
  <c r="E35" i="7"/>
  <c r="E34" i="7" a="1"/>
  <c r="E34" i="7"/>
  <c r="E33" i="7" a="1"/>
  <c r="E33" i="7"/>
  <c r="E32" i="7" a="1"/>
  <c r="E32" i="7"/>
  <c r="D13" i="6"/>
  <c r="D12" i="6"/>
  <c r="D11" i="6"/>
  <c r="D10" i="6"/>
  <c r="D9" i="6"/>
  <c r="D8" i="6"/>
  <c r="D7" i="6"/>
  <c r="D6" i="6"/>
  <c r="D31" i="5" a="1"/>
  <c r="D31" i="5"/>
  <c r="C31" i="5"/>
  <c r="D30" i="5" a="1"/>
  <c r="D30" i="5"/>
  <c r="C30" i="5"/>
  <c r="C14" i="7"/>
  <c r="D29" i="5" a="1"/>
  <c r="D29" i="5"/>
  <c r="C29" i="5"/>
  <c r="C37" i="7"/>
  <c r="G37" i="7"/>
  <c r="D28" i="5" a="1"/>
  <c r="D28" i="5"/>
  <c r="C28" i="5"/>
  <c r="C36" i="7"/>
  <c r="G36" i="7"/>
  <c r="D27" i="5" a="1"/>
  <c r="D27" i="5"/>
  <c r="C27" i="5"/>
  <c r="C11" i="7"/>
  <c r="D26" i="5" a="1"/>
  <c r="D26" i="5"/>
  <c r="C26" i="5"/>
  <c r="C34" i="7"/>
  <c r="G34" i="7"/>
  <c r="D25" i="5" a="1"/>
  <c r="D25" i="5"/>
  <c r="C25" i="5"/>
  <c r="C9" i="7"/>
  <c r="D24" i="5" a="1"/>
  <c r="D24" i="5"/>
  <c r="C24" i="5"/>
  <c r="K53" i="4"/>
  <c r="J53" i="4"/>
  <c r="I53" i="4"/>
  <c r="H53" i="4"/>
  <c r="M53" i="4"/>
  <c r="K52" i="4"/>
  <c r="J52" i="4"/>
  <c r="I52" i="4"/>
  <c r="H52" i="4"/>
  <c r="K51" i="4"/>
  <c r="J51" i="4"/>
  <c r="I51" i="4"/>
  <c r="H51" i="4"/>
  <c r="L51" i="4"/>
  <c r="D40" i="4"/>
  <c r="D39" i="4"/>
  <c r="D38" i="4"/>
  <c r="D36" i="4"/>
  <c r="D34" i="4"/>
  <c r="L6" i="4"/>
  <c r="K6" i="4"/>
  <c r="J6" i="4"/>
  <c r="I6" i="4"/>
  <c r="H6" i="4"/>
  <c r="B37" i="3"/>
  <c r="B36" i="3"/>
  <c r="B35" i="3"/>
  <c r="B34" i="3"/>
  <c r="B33" i="3"/>
  <c r="B32" i="3"/>
  <c r="B31" i="3"/>
  <c r="B30" i="3"/>
  <c r="B29" i="3"/>
  <c r="B28" i="3"/>
  <c r="B27" i="3"/>
  <c r="B26" i="3"/>
  <c r="B25" i="3"/>
  <c r="B24" i="3"/>
  <c r="B23" i="3"/>
  <c r="B22" i="3"/>
  <c r="B21" i="3"/>
  <c r="B20" i="3"/>
  <c r="B19" i="3"/>
  <c r="B18" i="3"/>
  <c r="U317" i="2"/>
  <c r="T317" i="2"/>
  <c r="S317" i="2"/>
  <c r="R317" i="2"/>
  <c r="U316" i="2"/>
  <c r="T316" i="2"/>
  <c r="S316" i="2"/>
  <c r="R316" i="2"/>
  <c r="U313" i="2"/>
  <c r="T313" i="2"/>
  <c r="S313" i="2"/>
  <c r="R313" i="2"/>
  <c r="U312" i="2"/>
  <c r="T312" i="2"/>
  <c r="S312" i="2"/>
  <c r="R312" i="2"/>
  <c r="R314" i="2"/>
  <c r="M308" i="2"/>
  <c r="W308" i="2"/>
  <c r="M307" i="2"/>
  <c r="W307" i="2"/>
  <c r="M306" i="2"/>
  <c r="W306" i="2"/>
  <c r="M305" i="2"/>
  <c r="W305" i="2"/>
  <c r="M304" i="2"/>
  <c r="M303" i="2"/>
  <c r="M302" i="2"/>
  <c r="M301" i="2"/>
  <c r="W301" i="2"/>
  <c r="M300" i="2"/>
  <c r="W300" i="2"/>
  <c r="M299" i="2"/>
  <c r="W299" i="2"/>
  <c r="M298" i="2"/>
  <c r="W298" i="2"/>
  <c r="M297" i="2"/>
  <c r="W296" i="2"/>
  <c r="M296" i="2"/>
  <c r="M295" i="2"/>
  <c r="W295" i="2"/>
  <c r="M294" i="2"/>
  <c r="W294" i="2"/>
  <c r="M293" i="2"/>
  <c r="W293" i="2"/>
  <c r="M292" i="2"/>
  <c r="M291" i="2"/>
  <c r="M290" i="2"/>
  <c r="M289" i="2"/>
  <c r="W289" i="2"/>
  <c r="M288" i="2"/>
  <c r="W288" i="2"/>
  <c r="M287" i="2"/>
  <c r="M286" i="2"/>
  <c r="W286" i="2"/>
  <c r="M285" i="2"/>
  <c r="W285" i="2"/>
  <c r="H283" i="2"/>
  <c r="G283" i="2"/>
  <c r="U278" i="2"/>
  <c r="T278" i="2"/>
  <c r="S278" i="2"/>
  <c r="R278" i="2"/>
  <c r="U277" i="2"/>
  <c r="T277" i="2"/>
  <c r="S277" i="2"/>
  <c r="R277" i="2"/>
  <c r="U274" i="2"/>
  <c r="T274" i="2"/>
  <c r="S274" i="2"/>
  <c r="R274" i="2"/>
  <c r="U273" i="2"/>
  <c r="T273" i="2"/>
  <c r="S273" i="2"/>
  <c r="R273" i="2"/>
  <c r="M269" i="2"/>
  <c r="M268" i="2"/>
  <c r="M267" i="2"/>
  <c r="W267" i="2"/>
  <c r="M266" i="2"/>
  <c r="W266" i="2"/>
  <c r="M265" i="2"/>
  <c r="W265" i="2"/>
  <c r="M264" i="2"/>
  <c r="W264" i="2"/>
  <c r="M263" i="2"/>
  <c r="W263" i="2"/>
  <c r="M262" i="2"/>
  <c r="W262" i="2"/>
  <c r="M261" i="2"/>
  <c r="W261" i="2"/>
  <c r="M260" i="2"/>
  <c r="W260" i="2"/>
  <c r="M259" i="2"/>
  <c r="W259" i="2"/>
  <c r="M258" i="2"/>
  <c r="M257" i="2"/>
  <c r="M256" i="2"/>
  <c r="M255" i="2"/>
  <c r="W255" i="2"/>
  <c r="M254" i="2"/>
  <c r="W254" i="2"/>
  <c r="M253" i="2"/>
  <c r="W253" i="2"/>
  <c r="M252" i="2"/>
  <c r="W252" i="2"/>
  <c r="M251" i="2"/>
  <c r="W251" i="2"/>
  <c r="M250" i="2"/>
  <c r="W250" i="2"/>
  <c r="M249" i="2"/>
  <c r="W249" i="2"/>
  <c r="M248" i="2"/>
  <c r="W248" i="2"/>
  <c r="M247" i="2"/>
  <c r="W247" i="2"/>
  <c r="M246" i="2"/>
  <c r="H244" i="2"/>
  <c r="G244" i="2"/>
  <c r="U239" i="2"/>
  <c r="T239" i="2"/>
  <c r="S239" i="2"/>
  <c r="R239" i="2"/>
  <c r="U238" i="2"/>
  <c r="T238" i="2"/>
  <c r="S238" i="2"/>
  <c r="R238" i="2"/>
  <c r="U235" i="2"/>
  <c r="T235" i="2"/>
  <c r="S235" i="2"/>
  <c r="R235" i="2"/>
  <c r="U234" i="2"/>
  <c r="T234" i="2"/>
  <c r="S234" i="2"/>
  <c r="R234" i="2"/>
  <c r="R236" i="2"/>
  <c r="M230" i="2"/>
  <c r="W230" i="2"/>
  <c r="M229" i="2"/>
  <c r="W229" i="2"/>
  <c r="M228" i="2"/>
  <c r="W228" i="2"/>
  <c r="M227" i="2"/>
  <c r="W227" i="2"/>
  <c r="M226" i="2"/>
  <c r="W226" i="2"/>
  <c r="M225" i="2"/>
  <c r="W225" i="2"/>
  <c r="M224" i="2"/>
  <c r="W224" i="2"/>
  <c r="M223" i="2"/>
  <c r="M222" i="2"/>
  <c r="M221" i="2"/>
  <c r="W221" i="2"/>
  <c r="M220" i="2"/>
  <c r="W220" i="2"/>
  <c r="M219" i="2"/>
  <c r="W219" i="2"/>
  <c r="M218" i="2"/>
  <c r="W218" i="2"/>
  <c r="M217" i="2"/>
  <c r="W217" i="2"/>
  <c r="M216" i="2"/>
  <c r="W216" i="2"/>
  <c r="M215" i="2"/>
  <c r="W215" i="2"/>
  <c r="M214" i="2"/>
  <c r="W214" i="2"/>
  <c r="M213" i="2"/>
  <c r="W213" i="2"/>
  <c r="M212" i="2"/>
  <c r="W212" i="2"/>
  <c r="M211" i="2"/>
  <c r="M210" i="2"/>
  <c r="M209" i="2"/>
  <c r="W209" i="2"/>
  <c r="M208" i="2"/>
  <c r="W208" i="2"/>
  <c r="M207" i="2"/>
  <c r="W207" i="2"/>
  <c r="H205" i="2"/>
  <c r="G205" i="2"/>
  <c r="U200" i="2"/>
  <c r="T200" i="2"/>
  <c r="S200" i="2"/>
  <c r="R200" i="2"/>
  <c r="U199" i="2"/>
  <c r="T199" i="2"/>
  <c r="S199" i="2"/>
  <c r="R199" i="2"/>
  <c r="U196" i="2"/>
  <c r="U197" i="2"/>
  <c r="T196" i="2"/>
  <c r="S196" i="2"/>
  <c r="R196" i="2"/>
  <c r="U195" i="2"/>
  <c r="T195" i="2"/>
  <c r="S195" i="2"/>
  <c r="R195" i="2"/>
  <c r="M191" i="2"/>
  <c r="W191" i="2"/>
  <c r="M190" i="2"/>
  <c r="M189" i="2"/>
  <c r="M188" i="2"/>
  <c r="M187" i="2"/>
  <c r="W187" i="2"/>
  <c r="M186" i="2"/>
  <c r="W186" i="2"/>
  <c r="M185" i="2"/>
  <c r="W185" i="2"/>
  <c r="M184" i="2"/>
  <c r="W184" i="2"/>
  <c r="M183" i="2"/>
  <c r="W183" i="2"/>
  <c r="M182" i="2"/>
  <c r="W182" i="2"/>
  <c r="M181" i="2"/>
  <c r="W181" i="2"/>
  <c r="M180" i="2"/>
  <c r="W180" i="2"/>
  <c r="M179" i="2"/>
  <c r="W179" i="2"/>
  <c r="M178" i="2"/>
  <c r="M177" i="2"/>
  <c r="M176" i="2"/>
  <c r="M175" i="2"/>
  <c r="W175" i="2"/>
  <c r="M174" i="2"/>
  <c r="W174" i="2"/>
  <c r="M173" i="2"/>
  <c r="W173" i="2"/>
  <c r="M172" i="2"/>
  <c r="W172" i="2"/>
  <c r="M171" i="2"/>
  <c r="M170" i="2"/>
  <c r="W170" i="2"/>
  <c r="M169" i="2"/>
  <c r="W169" i="2"/>
  <c r="M168" i="2"/>
  <c r="W168" i="2"/>
  <c r="H166" i="2"/>
  <c r="G166" i="2"/>
  <c r="U161" i="2"/>
  <c r="T161" i="2"/>
  <c r="S161" i="2"/>
  <c r="R161" i="2"/>
  <c r="U160" i="2"/>
  <c r="T160" i="2"/>
  <c r="S160" i="2"/>
  <c r="R160" i="2"/>
  <c r="U157" i="2"/>
  <c r="T157" i="2"/>
  <c r="S157" i="2"/>
  <c r="R157" i="2"/>
  <c r="U156" i="2"/>
  <c r="T156" i="2"/>
  <c r="S156" i="2"/>
  <c r="R156" i="2"/>
  <c r="M152" i="2"/>
  <c r="W152" i="2"/>
  <c r="M151" i="2"/>
  <c r="W151" i="2"/>
  <c r="M150" i="2"/>
  <c r="W150" i="2"/>
  <c r="M149" i="2"/>
  <c r="W149" i="2"/>
  <c r="M148" i="2"/>
  <c r="W148" i="2"/>
  <c r="M147" i="2"/>
  <c r="W147" i="2"/>
  <c r="M146" i="2"/>
  <c r="W146" i="2"/>
  <c r="M145" i="2"/>
  <c r="W145" i="2"/>
  <c r="M144" i="2"/>
  <c r="W144" i="2"/>
  <c r="M143" i="2"/>
  <c r="W143" i="2"/>
  <c r="M142" i="2"/>
  <c r="W142" i="2"/>
  <c r="M141" i="2"/>
  <c r="W141" i="2"/>
  <c r="M140" i="2"/>
  <c r="W140" i="2"/>
  <c r="M139" i="2"/>
  <c r="W139" i="2"/>
  <c r="M138" i="2"/>
  <c r="W138" i="2"/>
  <c r="M137" i="2"/>
  <c r="W137" i="2"/>
  <c r="M136" i="2"/>
  <c r="W136" i="2"/>
  <c r="M135" i="2"/>
  <c r="W135" i="2"/>
  <c r="M134" i="2"/>
  <c r="W134" i="2"/>
  <c r="M133" i="2"/>
  <c r="W133" i="2"/>
  <c r="M132" i="2"/>
  <c r="W132" i="2"/>
  <c r="M131" i="2"/>
  <c r="W131" i="2"/>
  <c r="M130" i="2"/>
  <c r="W130" i="2"/>
  <c r="M129" i="2"/>
  <c r="W129" i="2"/>
  <c r="H127" i="2"/>
  <c r="G127" i="2"/>
  <c r="U122" i="2"/>
  <c r="T122" i="2"/>
  <c r="S122" i="2"/>
  <c r="R122" i="2"/>
  <c r="U121" i="2"/>
  <c r="T121" i="2"/>
  <c r="S121" i="2"/>
  <c r="R121" i="2"/>
  <c r="U118" i="2"/>
  <c r="T118" i="2"/>
  <c r="S118" i="2"/>
  <c r="R118" i="2"/>
  <c r="U117" i="2"/>
  <c r="T117" i="2"/>
  <c r="S117" i="2"/>
  <c r="R117" i="2"/>
  <c r="M113" i="2"/>
  <c r="W113" i="2"/>
  <c r="M112" i="2"/>
  <c r="W112" i="2"/>
  <c r="M111" i="2"/>
  <c r="W111" i="2"/>
  <c r="M110" i="2"/>
  <c r="W110" i="2"/>
  <c r="M109" i="2"/>
  <c r="W109" i="2"/>
  <c r="M108" i="2"/>
  <c r="M107" i="2"/>
  <c r="W107" i="2"/>
  <c r="M106" i="2"/>
  <c r="M105" i="2"/>
  <c r="W105" i="2"/>
  <c r="M104" i="2"/>
  <c r="W104" i="2"/>
  <c r="M103" i="2"/>
  <c r="M102" i="2"/>
  <c r="W102" i="2"/>
  <c r="M101" i="2"/>
  <c r="W101" i="2"/>
  <c r="M100" i="2"/>
  <c r="W100" i="2"/>
  <c r="M99" i="2"/>
  <c r="W99" i="2"/>
  <c r="M98" i="2"/>
  <c r="W98" i="2"/>
  <c r="M97" i="2"/>
  <c r="W97" i="2"/>
  <c r="M96" i="2"/>
  <c r="M95" i="2"/>
  <c r="W95" i="2"/>
  <c r="M94" i="2"/>
  <c r="M93" i="2"/>
  <c r="W93" i="2"/>
  <c r="M92" i="2"/>
  <c r="W92" i="2"/>
  <c r="M91" i="2"/>
  <c r="M90" i="2"/>
  <c r="W90" i="2"/>
  <c r="H88" i="2"/>
  <c r="G88" i="2"/>
  <c r="U83" i="2"/>
  <c r="T83" i="2"/>
  <c r="S83" i="2"/>
  <c r="R83" i="2"/>
  <c r="U82" i="2"/>
  <c r="T82" i="2"/>
  <c r="S82" i="2"/>
  <c r="R82" i="2"/>
  <c r="U79" i="2"/>
  <c r="T79" i="2"/>
  <c r="S79" i="2"/>
  <c r="R79" i="2"/>
  <c r="U78" i="2"/>
  <c r="T78" i="2"/>
  <c r="S78" i="2"/>
  <c r="R78" i="2"/>
  <c r="M74" i="2"/>
  <c r="M73" i="2"/>
  <c r="W73" i="2"/>
  <c r="M72" i="2"/>
  <c r="W72" i="2"/>
  <c r="M71" i="2"/>
  <c r="W71" i="2"/>
  <c r="M70" i="2"/>
  <c r="M69" i="2"/>
  <c r="M68" i="2"/>
  <c r="W68" i="2"/>
  <c r="M67" i="2"/>
  <c r="W67" i="2"/>
  <c r="M66" i="2"/>
  <c r="W66" i="2"/>
  <c r="M65" i="2"/>
  <c r="W65" i="2"/>
  <c r="M64" i="2"/>
  <c r="W64" i="2"/>
  <c r="M63" i="2"/>
  <c r="M62" i="2"/>
  <c r="M61" i="2"/>
  <c r="W61" i="2"/>
  <c r="M60" i="2"/>
  <c r="W60" i="2"/>
  <c r="M59" i="2"/>
  <c r="W59" i="2"/>
  <c r="M58" i="2"/>
  <c r="M57" i="2"/>
  <c r="M56" i="2"/>
  <c r="W56" i="2"/>
  <c r="M55" i="2"/>
  <c r="W55" i="2"/>
  <c r="M54" i="2"/>
  <c r="W54" i="2"/>
  <c r="M53" i="2"/>
  <c r="W53" i="2"/>
  <c r="M52" i="2"/>
  <c r="W52" i="2"/>
  <c r="M51" i="2"/>
  <c r="H49" i="2"/>
  <c r="G49" i="2"/>
  <c r="U44" i="2"/>
  <c r="T44" i="2"/>
  <c r="S44" i="2"/>
  <c r="R44" i="2"/>
  <c r="U43" i="2"/>
  <c r="T43" i="2"/>
  <c r="S43" i="2"/>
  <c r="R43" i="2"/>
  <c r="U40" i="2"/>
  <c r="T40" i="2"/>
  <c r="S40" i="2"/>
  <c r="R40" i="2"/>
  <c r="U39" i="2"/>
  <c r="T39" i="2"/>
  <c r="S39" i="2"/>
  <c r="R39" i="2"/>
  <c r="M35" i="2"/>
  <c r="P35" i="2"/>
  <c r="W35" i="2"/>
  <c r="M34" i="2"/>
  <c r="P34" i="2"/>
  <c r="W34" i="2"/>
  <c r="M33" i="2"/>
  <c r="P33" i="2"/>
  <c r="W33" i="2"/>
  <c r="M32" i="2"/>
  <c r="P32" i="2"/>
  <c r="W32" i="2"/>
  <c r="M31" i="2"/>
  <c r="P31" i="2"/>
  <c r="W31" i="2"/>
  <c r="M30" i="2"/>
  <c r="P30" i="2"/>
  <c r="W30" i="2"/>
  <c r="M29" i="2"/>
  <c r="P29" i="2"/>
  <c r="W29" i="2"/>
  <c r="M28" i="2"/>
  <c r="P28" i="2"/>
  <c r="W28" i="2"/>
  <c r="M27" i="2"/>
  <c r="P27" i="2"/>
  <c r="W27" i="2"/>
  <c r="M26" i="2"/>
  <c r="P26" i="2"/>
  <c r="W26" i="2"/>
  <c r="M25" i="2"/>
  <c r="P25" i="2"/>
  <c r="W25" i="2"/>
  <c r="M24" i="2"/>
  <c r="P24" i="2"/>
  <c r="W24" i="2"/>
  <c r="M23" i="2"/>
  <c r="P23" i="2"/>
  <c r="W23" i="2"/>
  <c r="M22" i="2"/>
  <c r="P22" i="2"/>
  <c r="W22" i="2"/>
  <c r="M21" i="2"/>
  <c r="P21" i="2"/>
  <c r="W21" i="2"/>
  <c r="M20" i="2"/>
  <c r="P20" i="2"/>
  <c r="W20" i="2"/>
  <c r="M19" i="2"/>
  <c r="P19" i="2"/>
  <c r="W19" i="2"/>
  <c r="M18" i="2"/>
  <c r="P18" i="2"/>
  <c r="W18" i="2"/>
  <c r="M17" i="2"/>
  <c r="P17" i="2"/>
  <c r="W17" i="2"/>
  <c r="M16" i="2"/>
  <c r="P16" i="2"/>
  <c r="W16" i="2"/>
  <c r="M15" i="2"/>
  <c r="P15" i="2"/>
  <c r="M14" i="2"/>
  <c r="P14" i="2"/>
  <c r="W14" i="2"/>
  <c r="M13" i="2"/>
  <c r="P13" i="2"/>
  <c r="W13" i="2"/>
  <c r="P12" i="2"/>
  <c r="P44" i="2"/>
  <c r="M12" i="2"/>
  <c r="H10" i="2"/>
  <c r="G10" i="2"/>
  <c r="M52" i="4"/>
  <c r="D11" i="7"/>
  <c r="G8" i="8"/>
  <c r="H8" i="8"/>
  <c r="I8" i="8"/>
  <c r="I7" i="8"/>
  <c r="D14" i="7"/>
  <c r="D9" i="7"/>
  <c r="D35" i="4"/>
  <c r="D37" i="4"/>
  <c r="L53" i="4"/>
  <c r="C12" i="7"/>
  <c r="C33" i="7"/>
  <c r="G33" i="7"/>
  <c r="C10" i="7"/>
  <c r="C13" i="7"/>
  <c r="C35" i="7"/>
  <c r="G35" i="7"/>
  <c r="C38" i="7"/>
  <c r="G38" i="7"/>
  <c r="L52" i="4"/>
  <c r="I6" i="8"/>
  <c r="D13" i="7"/>
  <c r="D12" i="7"/>
  <c r="D10" i="7"/>
  <c r="I53" i="7" a="1"/>
  <c r="G31" i="5" a="1"/>
  <c r="F28" i="5" a="1"/>
  <c r="H25" i="4" a="1"/>
  <c r="F30" i="5" a="1"/>
  <c r="J23" i="4" a="1"/>
  <c r="J25" i="4" a="1"/>
  <c r="F24" i="5" a="1"/>
  <c r="H53" i="7" a="1"/>
  <c r="K29" i="4" a="1"/>
  <c r="H51" i="7" a="1"/>
  <c r="J29" i="4" a="1"/>
  <c r="H54" i="7" a="1"/>
  <c r="I27" i="4" a="1"/>
  <c r="K25" i="4" a="1"/>
  <c r="J26" i="4" a="1"/>
  <c r="I23" i="4" a="1"/>
  <c r="J22" i="4" a="1"/>
  <c r="G28" i="5" a="1"/>
  <c r="H26" i="4" a="1"/>
  <c r="F29" i="5" a="1"/>
  <c r="F26" i="5" a="1"/>
  <c r="G51" i="7" a="1"/>
  <c r="G29" i="5" a="1"/>
  <c r="J24" i="4" a="1"/>
  <c r="F27" i="5" a="1"/>
  <c r="I52" i="7" a="1"/>
  <c r="G26" i="5" a="1"/>
  <c r="K28" i="4" a="1"/>
  <c r="I26" i="4" a="1"/>
  <c r="K23" i="4" a="1"/>
  <c r="G27" i="5" a="1"/>
  <c r="I51" i="7" a="1"/>
  <c r="H16" i="4" a="1"/>
  <c r="I29" i="4" a="1"/>
  <c r="I25" i="4" a="1"/>
  <c r="G30" i="5" a="1"/>
  <c r="H28" i="4" a="1"/>
  <c r="I24" i="4" a="1"/>
  <c r="K26" i="4" a="1"/>
  <c r="G54" i="7" a="1"/>
  <c r="G25" i="5" a="1"/>
  <c r="I28" i="4" a="1"/>
  <c r="I54" i="7" a="1"/>
  <c r="H52" i="7" a="1"/>
  <c r="K24" i="4" a="1"/>
  <c r="K22" i="4" a="1"/>
  <c r="J27" i="4" a="1"/>
  <c r="H23" i="4" a="1"/>
  <c r="G53" i="7" a="1"/>
  <c r="F25" i="5" a="1"/>
  <c r="K13" i="4" a="1"/>
  <c r="H24" i="4" a="1"/>
  <c r="F31" i="5" a="1"/>
  <c r="I22" i="4" a="1"/>
  <c r="K27" i="4" a="1"/>
  <c r="G24" i="5" a="1"/>
  <c r="H22" i="4" a="1"/>
  <c r="H14" i="4" a="1"/>
  <c r="H27" i="4" a="1"/>
  <c r="H29" i="4" a="1"/>
  <c r="G52" i="7" a="1"/>
  <c r="J28" i="4" a="1"/>
  <c r="W176" i="2"/>
  <c r="W177" i="2"/>
  <c r="W188" i="2"/>
  <c r="W297" i="2"/>
  <c r="W57" i="2"/>
  <c r="W69" i="2"/>
  <c r="W178" i="2"/>
  <c r="W189" i="2"/>
  <c r="W210" i="2"/>
  <c r="W222" i="2"/>
  <c r="W58" i="2"/>
  <c r="W70" i="2"/>
  <c r="W91" i="2"/>
  <c r="W103" i="2"/>
  <c r="W190" i="2"/>
  <c r="W211" i="2"/>
  <c r="W223" i="2"/>
  <c r="W256" i="2"/>
  <c r="W268" i="2"/>
  <c r="W257" i="2"/>
  <c r="W269" i="2"/>
  <c r="W290" i="2"/>
  <c r="W94" i="2"/>
  <c r="W106" i="2"/>
  <c r="W171" i="2"/>
  <c r="W246" i="2"/>
  <c r="W258" i="2"/>
  <c r="W291" i="2"/>
  <c r="W302" i="2"/>
  <c r="W62" i="2"/>
  <c r="W292" i="2"/>
  <c r="W303" i="2"/>
  <c r="W74" i="2"/>
  <c r="W51" i="2"/>
  <c r="W63" i="2"/>
  <c r="W96" i="2"/>
  <c r="W108" i="2"/>
  <c r="W304" i="2"/>
  <c r="R41" i="2"/>
  <c r="U41" i="2"/>
  <c r="M51" i="4"/>
  <c r="R80" i="2"/>
  <c r="S197" i="2"/>
  <c r="S158" i="2"/>
  <c r="R197" i="2"/>
  <c r="S119" i="2"/>
  <c r="T314" i="2"/>
  <c r="S80" i="2"/>
  <c r="S236" i="2"/>
  <c r="S314" i="2"/>
  <c r="R119" i="2"/>
  <c r="U236" i="2"/>
  <c r="T119" i="2"/>
  <c r="R275" i="2"/>
  <c r="T41" i="2"/>
  <c r="U80" i="2"/>
  <c r="T80" i="2"/>
  <c r="U119" i="2"/>
  <c r="W12" i="2"/>
  <c r="T275" i="2"/>
  <c r="T197" i="2"/>
  <c r="U314" i="2"/>
  <c r="U158" i="2"/>
  <c r="T158" i="2"/>
  <c r="U275" i="2"/>
  <c r="H16" i="4"/>
  <c r="K23" i="4"/>
  <c r="K34" i="4"/>
  <c r="I26" i="4"/>
  <c r="I37" i="4"/>
  <c r="I23" i="4"/>
  <c r="I34" i="4"/>
  <c r="J26" i="4"/>
  <c r="J37" i="4"/>
  <c r="G27" i="5"/>
  <c r="J23" i="4"/>
  <c r="J34" i="4"/>
  <c r="F27" i="5"/>
  <c r="G28" i="5"/>
  <c r="I53" i="7"/>
  <c r="H53" i="7"/>
  <c r="G51" i="7"/>
  <c r="H54" i="7"/>
  <c r="G52" i="7"/>
  <c r="I51" i="7"/>
  <c r="I29" i="4"/>
  <c r="I40" i="4"/>
  <c r="G30" i="5"/>
  <c r="H23" i="4"/>
  <c r="K28" i="4"/>
  <c r="K39" i="4"/>
  <c r="G53" i="7"/>
  <c r="F31" i="5"/>
  <c r="F28" i="5"/>
  <c r="K22" i="4"/>
  <c r="F24" i="5"/>
  <c r="F29" i="5"/>
  <c r="H29" i="4"/>
  <c r="H22" i="4"/>
  <c r="J29" i="4"/>
  <c r="J40" i="4"/>
  <c r="K13" i="4"/>
  <c r="I54" i="7"/>
  <c r="J22" i="4"/>
  <c r="I52" i="7"/>
  <c r="J24" i="4"/>
  <c r="J35" i="4"/>
  <c r="G26" i="5"/>
  <c r="H14" i="4"/>
  <c r="H25" i="4"/>
  <c r="G24" i="5"/>
  <c r="K27" i="4"/>
  <c r="K38" i="4"/>
  <c r="I25" i="4"/>
  <c r="I36" i="4"/>
  <c r="K24" i="4"/>
  <c r="K35" i="4"/>
  <c r="F26" i="5"/>
  <c r="F30" i="5"/>
  <c r="J27" i="4"/>
  <c r="J38" i="4"/>
  <c r="H52" i="7"/>
  <c r="H24" i="4"/>
  <c r="I24" i="4"/>
  <c r="I35" i="4"/>
  <c r="H27" i="4"/>
  <c r="K29" i="4"/>
  <c r="K40" i="4"/>
  <c r="G54" i="7"/>
  <c r="K25" i="4"/>
  <c r="K36" i="4"/>
  <c r="H26" i="4"/>
  <c r="H28" i="4"/>
  <c r="G31" i="5"/>
  <c r="J25" i="4"/>
  <c r="J36" i="4"/>
  <c r="J28" i="4"/>
  <c r="J39" i="4"/>
  <c r="G29" i="5"/>
  <c r="K26" i="4"/>
  <c r="K37" i="4"/>
  <c r="F25" i="5"/>
  <c r="G25" i="5"/>
  <c r="H51" i="7"/>
  <c r="I27" i="4"/>
  <c r="I38" i="4"/>
  <c r="I22" i="4"/>
  <c r="I28" i="4"/>
  <c r="I39" i="4"/>
  <c r="W15" i="2"/>
  <c r="P43" i="2"/>
  <c r="G10" i="6"/>
  <c r="H10" i="6"/>
  <c r="G7" i="6"/>
  <c r="H7" i="6"/>
  <c r="G12" i="6"/>
  <c r="H12" i="6"/>
  <c r="C32" i="7"/>
  <c r="G32" i="7"/>
  <c r="G9" i="6"/>
  <c r="H9" i="6"/>
  <c r="G6" i="6"/>
  <c r="H6" i="6"/>
  <c r="G11" i="6"/>
  <c r="H11" i="6"/>
  <c r="G8" i="6"/>
  <c r="H8" i="6"/>
  <c r="D33" i="4"/>
  <c r="G13" i="6"/>
  <c r="H13" i="6"/>
  <c r="C8" i="7"/>
  <c r="W287" i="2"/>
  <c r="S275" i="2"/>
  <c r="C39" i="7"/>
  <c r="G39" i="7"/>
  <c r="C15" i="7"/>
  <c r="R158" i="2"/>
  <c r="S41" i="2"/>
  <c r="T236" i="2"/>
  <c r="H10" i="4" a="1"/>
  <c r="H12" i="4" a="1"/>
  <c r="J10" i="4" a="1"/>
  <c r="J9" i="4" a="1"/>
  <c r="I9" i="4" a="1"/>
  <c r="I14" i="4" a="1"/>
  <c r="J14" i="4" a="1"/>
  <c r="I13" i="4" a="1"/>
  <c r="H15" i="4" a="1"/>
  <c r="I16" i="4" a="1"/>
  <c r="K11" i="4" a="1"/>
  <c r="H11" i="4" a="1"/>
  <c r="K16" i="4" a="1"/>
  <c r="H13" i="4" a="1"/>
  <c r="I15" i="4" a="1"/>
  <c r="J11" i="4" a="1"/>
  <c r="J16" i="4" a="1"/>
  <c r="J15" i="4" a="1"/>
  <c r="I10" i="4" a="1"/>
  <c r="K10" i="4" a="1"/>
  <c r="I12" i="4" a="1"/>
  <c r="K14" i="4" a="1"/>
  <c r="J12" i="4" a="1"/>
  <c r="I11" i="4" a="1"/>
  <c r="K12" i="4" a="1"/>
  <c r="J13" i="4" a="1"/>
  <c r="H9" i="4" a="1"/>
  <c r="K9" i="4" a="1"/>
  <c r="K15" i="4" a="1"/>
  <c r="J16" i="4"/>
  <c r="K16" i="4"/>
  <c r="I16" i="4"/>
  <c r="K12" i="4"/>
  <c r="J12" i="4"/>
  <c r="I12" i="4"/>
  <c r="H9" i="4"/>
  <c r="K9" i="4"/>
  <c r="H10" i="4"/>
  <c r="H13" i="4"/>
  <c r="I13" i="4"/>
  <c r="P41" i="2"/>
  <c r="I10" i="4"/>
  <c r="I11" i="4"/>
  <c r="K11" i="4"/>
  <c r="J10" i="4"/>
  <c r="K10" i="4"/>
  <c r="J9" i="4"/>
  <c r="H15" i="4"/>
  <c r="J11" i="4"/>
  <c r="K14" i="4"/>
  <c r="H11" i="4"/>
  <c r="I14" i="4"/>
  <c r="K15" i="4"/>
  <c r="J13" i="4"/>
  <c r="J15" i="4"/>
  <c r="G11" i="7"/>
  <c r="E11" i="7" a="1"/>
  <c r="E11" i="7"/>
  <c r="F53" i="7"/>
  <c r="BR29" i="5"/>
  <c r="BR28" i="5"/>
  <c r="F54" i="7"/>
  <c r="H55" i="7"/>
  <c r="F52" i="7"/>
  <c r="H12" i="4"/>
  <c r="I15" i="4"/>
  <c r="I9" i="4"/>
  <c r="J14" i="4"/>
  <c r="G10" i="7"/>
  <c r="E10" i="7" a="1"/>
  <c r="E10" i="7"/>
  <c r="G8" i="7"/>
  <c r="E8" i="7" a="1"/>
  <c r="E8" i="7"/>
  <c r="D8" i="7"/>
  <c r="M12" i="6"/>
  <c r="L12" i="6"/>
  <c r="N12" i="6"/>
  <c r="K12" i="6"/>
  <c r="BR26" i="5"/>
  <c r="L9" i="6"/>
  <c r="N9" i="6"/>
  <c r="M9" i="6"/>
  <c r="K9" i="6"/>
  <c r="G14" i="7"/>
  <c r="E14" i="7" a="1"/>
  <c r="E14" i="7"/>
  <c r="M13" i="6"/>
  <c r="K13" i="6"/>
  <c r="L13" i="6"/>
  <c r="N13" i="6"/>
  <c r="M7" i="6"/>
  <c r="L7" i="6"/>
  <c r="K7" i="6"/>
  <c r="N7" i="6"/>
  <c r="H34" i="4"/>
  <c r="L34" i="4"/>
  <c r="K33" i="7" a="1"/>
  <c r="K33" i="7"/>
  <c r="L23" i="4"/>
  <c r="G9" i="7"/>
  <c r="E9" i="7" a="1"/>
  <c r="E9" i="7"/>
  <c r="I9" i="6"/>
  <c r="I12" i="6"/>
  <c r="I6" i="6"/>
  <c r="I7" i="6"/>
  <c r="I11" i="6"/>
  <c r="I13" i="6"/>
  <c r="I10" i="6"/>
  <c r="I8" i="6"/>
  <c r="L10" i="6"/>
  <c r="N10" i="6"/>
  <c r="M10" i="6"/>
  <c r="K10" i="6"/>
  <c r="BR25" i="5"/>
  <c r="H38" i="4"/>
  <c r="L38" i="4"/>
  <c r="K37" i="7" a="1"/>
  <c r="K37" i="7"/>
  <c r="L27" i="4"/>
  <c r="D17" i="5"/>
  <c r="BR30" i="5"/>
  <c r="G55" i="7"/>
  <c r="F51" i="7"/>
  <c r="BR27" i="5"/>
  <c r="G13" i="7"/>
  <c r="E13" i="7" a="1"/>
  <c r="E13" i="7"/>
  <c r="K8" i="6"/>
  <c r="N8" i="6"/>
  <c r="M8" i="6"/>
  <c r="L8" i="6"/>
  <c r="BR31" i="5"/>
  <c r="K31" i="4"/>
  <c r="K33" i="4"/>
  <c r="K42" i="4"/>
  <c r="L16" i="4"/>
  <c r="J39" i="7" a="1"/>
  <c r="J39" i="7"/>
  <c r="G15" i="7"/>
  <c r="E15" i="7" a="1"/>
  <c r="E15" i="7"/>
  <c r="D15" i="7"/>
  <c r="L11" i="6"/>
  <c r="M11" i="6"/>
  <c r="K11" i="6"/>
  <c r="N11" i="6"/>
  <c r="L28" i="4"/>
  <c r="H39" i="4"/>
  <c r="L39" i="4"/>
  <c r="K38" i="7" a="1"/>
  <c r="K38" i="7"/>
  <c r="L24" i="4"/>
  <c r="H35" i="4"/>
  <c r="L35" i="4"/>
  <c r="K34" i="7" a="1"/>
  <c r="K34" i="7"/>
  <c r="L26" i="4"/>
  <c r="H37" i="4"/>
  <c r="L37" i="4"/>
  <c r="K36" i="7" a="1"/>
  <c r="K36" i="7"/>
  <c r="L25" i="4"/>
  <c r="H36" i="4"/>
  <c r="L36" i="4"/>
  <c r="K35" i="7" a="1"/>
  <c r="K35" i="7"/>
  <c r="H31" i="4"/>
  <c r="L22" i="4"/>
  <c r="H33" i="4"/>
  <c r="I31" i="4"/>
  <c r="I33" i="4"/>
  <c r="I42" i="4"/>
  <c r="L29" i="4"/>
  <c r="H40" i="4"/>
  <c r="L40" i="4"/>
  <c r="K39" i="7" a="1"/>
  <c r="K39" i="7"/>
  <c r="G12" i="7"/>
  <c r="E12" i="7" a="1"/>
  <c r="E12" i="7"/>
  <c r="L6" i="6"/>
  <c r="M6" i="6"/>
  <c r="N6" i="6"/>
  <c r="K6" i="6"/>
  <c r="E17" i="5"/>
  <c r="BR24" i="5"/>
  <c r="J31" i="4"/>
  <c r="J33" i="4"/>
  <c r="J42" i="4"/>
  <c r="I55" i="7"/>
  <c r="J52" i="7" a="1"/>
  <c r="J53" i="7" a="1"/>
  <c r="J54" i="7" a="1"/>
  <c r="L12" i="4"/>
  <c r="J35" i="7" a="1"/>
  <c r="J35" i="7"/>
  <c r="L13" i="4"/>
  <c r="J36" i="7" a="1"/>
  <c r="J36" i="7"/>
  <c r="L10" i="4"/>
  <c r="J33" i="7" a="1"/>
  <c r="J33" i="7"/>
  <c r="K18" i="4"/>
  <c r="K46" i="4"/>
  <c r="L11" i="4"/>
  <c r="J34" i="7" a="1"/>
  <c r="J34" i="7"/>
  <c r="L15" i="4"/>
  <c r="J38" i="7" a="1"/>
  <c r="J38" i="7"/>
  <c r="L14" i="4"/>
  <c r="J37" i="7" a="1"/>
  <c r="J37" i="7"/>
  <c r="L15" i="6"/>
  <c r="I18" i="4"/>
  <c r="F55" i="7"/>
  <c r="J18" i="4"/>
  <c r="J46" i="4"/>
  <c r="H18" i="4"/>
  <c r="H46" i="4"/>
  <c r="L9" i="4"/>
  <c r="F17" i="5"/>
  <c r="J54" i="7"/>
  <c r="J52" i="7"/>
  <c r="J53" i="7"/>
  <c r="K47" i="4"/>
  <c r="I47" i="4"/>
  <c r="K15" i="6"/>
  <c r="I15" i="6"/>
  <c r="J47" i="4"/>
  <c r="N15" i="6"/>
  <c r="L33" i="4"/>
  <c r="H42" i="4"/>
  <c r="M15" i="6"/>
  <c r="L31" i="4"/>
  <c r="E24" i="7" a="1"/>
  <c r="E54" i="7" a="1"/>
  <c r="E21" i="7" a="1"/>
  <c r="E52" i="7" a="1"/>
  <c r="J51" i="7" a="1"/>
  <c r="E22" i="7" a="1"/>
  <c r="E23" i="7" a="1"/>
  <c r="E53" i="7" a="1"/>
  <c r="E51" i="7" a="1"/>
  <c r="E24" i="7"/>
  <c r="E54" i="7"/>
  <c r="K54" i="7"/>
  <c r="L18" i="4"/>
  <c r="J32" i="7" a="1"/>
  <c r="J32" i="7"/>
  <c r="E52" i="7"/>
  <c r="K52" i="7"/>
  <c r="E22" i="7"/>
  <c r="I46" i="4"/>
  <c r="L46" i="4"/>
  <c r="E23" i="7"/>
  <c r="E53" i="7"/>
  <c r="K53" i="7"/>
  <c r="E51" i="7"/>
  <c r="E21" i="7"/>
  <c r="J49" i="4"/>
  <c r="J55" i="4"/>
  <c r="J51" i="7"/>
  <c r="J55" i="7"/>
  <c r="H47" i="4"/>
  <c r="H49" i="4"/>
  <c r="H55" i="4"/>
  <c r="K32" i="7" a="1"/>
  <c r="K32" i="7"/>
  <c r="L42" i="4"/>
  <c r="L47" i="4"/>
  <c r="O15" i="6"/>
  <c r="K49" i="4"/>
  <c r="K55" i="4"/>
  <c r="I49" i="4"/>
  <c r="I55" i="4"/>
  <c r="E25" i="7"/>
  <c r="K51" i="7"/>
  <c r="E55" i="7"/>
  <c r="K55" i="7"/>
  <c r="L49" i="4"/>
  <c r="L5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M5" authorId="0" shapeId="0" xr:uid="{00000000-0006-0000-0100-000004000000}">
      <text>
        <r>
          <rPr>
            <sz val="10"/>
            <rFont val="Arial"/>
            <family val="2"/>
          </rPr>
          <t>Ces cellules et d’autres sur le document sont aussi en bleu clair. Même si le bleu est un peu différent, cela peut porter à confusion.</t>
        </r>
      </text>
    </comment>
  </commentList>
</comments>
</file>

<file path=xl/sharedStrings.xml><?xml version="1.0" encoding="utf-8"?>
<sst xmlns="http://schemas.openxmlformats.org/spreadsheetml/2006/main" count="1702" uniqueCount="287">
  <si>
    <t>Informations pour saisir votre budget « Adapt+ »</t>
  </si>
  <si>
    <t>0. Informations générales sur le projet de budget</t>
  </si>
  <si>
    <r>
      <rPr>
        <sz val="11"/>
        <color theme="1"/>
        <rFont val="Aptos Narrow"/>
        <family val="2"/>
        <charset val="1"/>
      </rPr>
      <t xml:space="preserve">Seuls les champs sur </t>
    </r>
    <r>
      <rPr>
        <b/>
        <u/>
        <sz val="11"/>
        <color theme="7"/>
        <rFont val="Aptos Narrow"/>
        <family val="2"/>
        <charset val="1"/>
      </rPr>
      <t xml:space="preserve">fond bleu clair </t>
    </r>
    <r>
      <rPr>
        <sz val="11"/>
        <color theme="1"/>
        <rFont val="Aptos Narrow"/>
        <family val="2"/>
        <charset val="1"/>
      </rPr>
      <t>doivent être remplis. Cela vaut pour l'ensemble du modèle de budget.</t>
    </r>
  </si>
  <si>
    <t xml:space="preserve">Les requérants ne doivent modifier aucun autre champ. Cela permet de garantir le bon fonctionnement des champs du modèle de budget et l'exactitude des résultats affichés. </t>
  </si>
  <si>
    <t xml:space="preserve">Légende: </t>
  </si>
  <si>
    <t>Champs pouvant être remplis par les requérants</t>
  </si>
  <si>
    <r>
      <rPr>
        <b/>
        <sz val="11"/>
        <color theme="1"/>
        <rFont val="Aptos Narrow"/>
        <family val="2"/>
        <charset val="1"/>
      </rPr>
      <t xml:space="preserve">Champs qui </t>
    </r>
    <r>
      <rPr>
        <b/>
        <sz val="11"/>
        <color rgb="FFFF0000"/>
        <rFont val="Aptos Narrow"/>
        <family val="2"/>
        <charset val="1"/>
      </rPr>
      <t>ne doivent pas</t>
    </r>
    <r>
      <rPr>
        <b/>
        <sz val="11"/>
        <color theme="1"/>
        <rFont val="Aptos Narrow"/>
        <family val="2"/>
        <charset val="1"/>
      </rPr>
      <t xml:space="preserve"> être remplis ou modifiés par les requérants.</t>
    </r>
  </si>
  <si>
    <t>1. Procédure à suivre pour remplir les coûts du projet dans le modèle de budget</t>
  </si>
  <si>
    <t>N°</t>
  </si>
  <si>
    <t>Description</t>
  </si>
  <si>
    <t>Colonne</t>
  </si>
  <si>
    <t>A)</t>
  </si>
  <si>
    <t>Ouvrez l'onglet « 1. Coûts »</t>
  </si>
  <si>
    <t xml:space="preserve">B) </t>
  </si>
  <si>
    <t>Attribuez un nom au « Lot de travaux 1 »</t>
  </si>
  <si>
    <t>D</t>
  </si>
  <si>
    <t>C)</t>
  </si>
  <si>
    <t xml:space="preserve">Saisissez tous les coûts liés à ce lot de travaux. Veillez à indiquer tous les coûts de manière aussi précise que possible. </t>
  </si>
  <si>
    <t>D)</t>
  </si>
  <si>
    <t>Saisissez la date de début et la date de fin pour chaque tâche. (ATTENTION : la date doit être postérieure à mars 2026)</t>
  </si>
  <si>
    <t>G/H</t>
  </si>
  <si>
    <t>E)</t>
  </si>
  <si>
    <t>Indiquez si le coût est éligible au programme de financement « Adapt+ ». Vous trouverez de plus amples informations sur l'éligibilité des coûts en cliquant sur ce lien.</t>
  </si>
  <si>
    <t>I</t>
  </si>
  <si>
    <t>F)</t>
  </si>
  <si>
    <t>Sélectionnez le type de coûts (prestations propres ou coûts externes). Pour les prestations propres, trois options différentes avec les taux horaires correspondants sont disponibles. Les coûts externes doivent être indiqués séparément. Les coûts unitaires des coûts externes peuvent être indiqués dans la « colonne N ».</t>
  </si>
  <si>
    <t>J/N</t>
  </si>
  <si>
    <t>G)</t>
  </si>
  <si>
    <t>Pour les coûts externes, indiquez si un devis est disponible. Joignez le devis correspondant à votre demande (téléversez-le sur CORE).</t>
  </si>
  <si>
    <t>K</t>
  </si>
  <si>
    <t>H)</t>
  </si>
  <si>
    <t xml:space="preserve">Pour les coûts externes, indiquez le nombre d'heures ou d'unités par tâche. </t>
  </si>
  <si>
    <t>O</t>
  </si>
  <si>
    <t>I)</t>
  </si>
  <si>
    <t xml:space="preserve">Les coûts doivent être indiqués TVA incluse. La TVA ne pourra plus être réclamée ultérieurement. </t>
  </si>
  <si>
    <t>J)</t>
  </si>
  <si>
    <t>La “colonne P” affiche le coût total de chaque tâche. Chaque coût total doit être réparti sur les années du projet correspondantes  (colonnes). Le contrôle automatique dans la colonne W doit afficher une coche verte (✅).</t>
  </si>
  <si>
    <t>R-U</t>
  </si>
  <si>
    <t>2. Procédure à suivre pour remplir la rubrique « Origine des fonds »</t>
  </si>
  <si>
    <t>Ouvrez l'onglet « 2. Origine des fonds ».</t>
  </si>
  <si>
    <t>Sélectionnez le type de mesure d'adaptation de votre projet.</t>
  </si>
  <si>
    <t xml:space="preserve">Pour les mesures d'adaptation directes, indiquez si votre projet contribue à réduire simultanément les risques liés à plusieurs défis intersectoriels.        </t>
  </si>
  <si>
    <t xml:space="preserve">Saisissez toutes les informations relatives au financement du projet dans le tableau situé en dessous (année, type de financement, description, fonds).		</t>
  </si>
  <si>
    <t>C-F</t>
  </si>
  <si>
    <t>3. Procédure de vérification du budget global</t>
  </si>
  <si>
    <t xml:space="preserve">Ouvrez l'onglet « 3. Budget »     </t>
  </si>
  <si>
    <t xml:space="preserve">Vérifiez le taux de subvention calculé à partir des informations fournies dans la feuille précédente.   </t>
  </si>
  <si>
    <t>L</t>
  </si>
  <si>
    <t>Vérifiez le récapitulatif des coûts repris de la feuille précédente.</t>
  </si>
  <si>
    <t>Vérifiez les informations relatives au financement du projet dans les lignes 51 à 53 (fonds propres, fonds tiers ou fonds tiers provenant d'autres contributions fédérales). Veuillez noter que le financement doit être garanti (pas de lacunes de financement). Les confirmations correspondantes doivent être jointes à la demande. Le contrôle automatique doit afficher une coche verte  (✅).</t>
  </si>
  <si>
    <t>G-J</t>
  </si>
  <si>
    <t>4. Durée du projet</t>
  </si>
  <si>
    <t xml:space="preserve">Ouvrez l'onglet « 4. Durée du projet »        </t>
  </si>
  <si>
    <t xml:space="preserve">Indiquez toutes les jalons de votre projet, pertinents sur le plan financier. </t>
  </si>
  <si>
    <t>E</t>
  </si>
  <si>
    <t>Les informations relatives aux lots de travaux ont été reprises depuis les onglets précédents. Attribuez maintenant les lots de travaux aux  jalons définis. Plusieurs lots de travaux peuvent être attribués à un même jalon.</t>
  </si>
  <si>
    <t>Le calendrier est généré automatiquement à partir des informations fournies.</t>
  </si>
  <si>
    <t>5. Plan de paiement</t>
  </si>
  <si>
    <t>Le plan de paiement est généré automatiquement à partir des informations fournies (dates de début et de fin, jalons). Veuillez vérifier les informations figurant dans ce plan de paiement. Il constituera l'échéancier des versements de l'aide financière d'Adapt+.</t>
  </si>
  <si>
    <t>6. Report dans CORE</t>
  </si>
  <si>
    <t xml:space="preserve">Cet onglet contient un récapitulatif de toutes les informations à reporter dans CORE. </t>
  </si>
  <si>
    <t>7. Remarques importantes concernant l'adaptation du modèle de budget</t>
  </si>
  <si>
    <t xml:space="preserve">Le modèle de budget offre en principe suffisamment d'espace, même pour les projets très volumineux. Si vous avez néanmoins besoin de plus d'options de saisie (tâches), il est impératif de respecter le point suivant : </t>
  </si>
  <si>
    <t>De nouvelles lignes peuvent être insérées dans un lot de travaux en : 
   a) copiant une ligne existante (Ctrl + c) et 
   b) la réinsérant sous cette ligne (Ctrl +).</t>
  </si>
  <si>
    <t>Important : le  présent modèle de budget est mis à la disposition des requérants à titre d'aide et peut en principe être adapté. Les requérants doivent toutefois s'assurer que les informations et les calculs figurant dans le budget sont corrects et que le budget contient toutes les informations nécessaires à l'examen de la demande.</t>
  </si>
  <si>
    <t>Masque de saisie - budget par lot de travaux</t>
  </si>
  <si>
    <t>x</t>
  </si>
  <si>
    <t>Date de début</t>
  </si>
  <si>
    <t>Date de fin</t>
  </si>
  <si>
    <t>éligibilité Adapt+</t>
  </si>
  <si>
    <t>Type de coût</t>
  </si>
  <si>
    <t>Statut des devis - prestations  tiers</t>
  </si>
  <si>
    <t>Taux horaire coûts internes</t>
  </si>
  <si>
    <t>Taux horaire / coûts unitaires</t>
  </si>
  <si>
    <t>Nombre d'heures / unités</t>
  </si>
  <si>
    <t>Coûts</t>
  </si>
  <si>
    <t>à répartir</t>
  </si>
  <si>
    <t>AP</t>
  </si>
  <si>
    <t>Code</t>
  </si>
  <si>
    <t xml:space="preserve">Remarques / références </t>
  </si>
  <si>
    <t>MMM YYYY</t>
  </si>
  <si>
    <t>Dropdown</t>
  </si>
  <si>
    <t>en CHF / h</t>
  </si>
  <si>
    <t>en CHF / unité</t>
  </si>
  <si>
    <t>en CHF</t>
  </si>
  <si>
    <r>
      <rPr>
        <sz val="11"/>
        <color rgb="FFFF0000"/>
        <rFont val="Aptos Narrow"/>
        <family val="2"/>
        <charset val="1"/>
      </rPr>
      <t xml:space="preserve">doit être </t>
    </r>
    <r>
      <rPr>
        <sz val="11"/>
        <color rgb="FF00B050"/>
        <rFont val="Aptos Narrow"/>
        <family val="2"/>
        <charset val="1"/>
      </rPr>
      <t>✅</t>
    </r>
    <r>
      <rPr>
        <sz val="11"/>
        <color rgb="FFFF0000"/>
        <rFont val="Aptos Narrow"/>
        <family val="2"/>
        <charset val="1"/>
      </rPr>
      <t xml:space="preserve"> </t>
    </r>
  </si>
  <si>
    <t>Input Lot 1 ↓</t>
  </si>
  <si>
    <t>AP1</t>
  </si>
  <si>
    <t>&lt;Nom du lot de travaux 1&gt;</t>
  </si>
  <si>
    <t>Tâche x</t>
  </si>
  <si>
    <t>Oui</t>
  </si>
  <si>
    <t>Coûts externes</t>
  </si>
  <si>
    <t>L'offre est disponible</t>
  </si>
  <si>
    <t>Non</t>
  </si>
  <si>
    <t>Prestation propre administration</t>
  </si>
  <si>
    <t>Prestation propre traitement spécialisé</t>
  </si>
  <si>
    <t>Prestation propre gestion de projet</t>
  </si>
  <si>
    <t>Aperçu des coûts - Lot de travaux 1 ↓</t>
  </si>
  <si>
    <t>NC</t>
  </si>
  <si>
    <t>Coûts non éligibles Lot 1</t>
  </si>
  <si>
    <t>AC</t>
  </si>
  <si>
    <t>Coûts éligibles Lot 1</t>
  </si>
  <si>
    <t>TC</t>
  </si>
  <si>
    <t>Totale Lot 1</t>
  </si>
  <si>
    <t>IC</t>
  </si>
  <si>
    <t>Prestations propres</t>
  </si>
  <si>
    <t>EC</t>
  </si>
  <si>
    <t>Input Lot 2 ↓</t>
  </si>
  <si>
    <t>AP2</t>
  </si>
  <si>
    <t>&lt;Nom du Lot de travaux 2&gt;</t>
  </si>
  <si>
    <t>Aperçu des coûts - Lot de travaux 2 ↓</t>
  </si>
  <si>
    <t>Coûts non éligibles Lot 2</t>
  </si>
  <si>
    <t>Coûts éligibles Lot 2</t>
  </si>
  <si>
    <t>Totale Lot 2</t>
  </si>
  <si>
    <t>Input Lot 3 ↓</t>
  </si>
  <si>
    <t>AP3</t>
  </si>
  <si>
    <t>&lt;Nom du Lot de travaux 3&gt;</t>
  </si>
  <si>
    <t>Aperçu des coûts - Lot de travaux 3 ↓</t>
  </si>
  <si>
    <t>Coûts non éligibles Lot 3</t>
  </si>
  <si>
    <t>Coûts éligibles Lot 3</t>
  </si>
  <si>
    <t>Totale Lot 3</t>
  </si>
  <si>
    <t>Input Lot 4 ↓</t>
  </si>
  <si>
    <t>AP4</t>
  </si>
  <si>
    <t>&lt;Nom du Lot de travaux 4&gt;</t>
  </si>
  <si>
    <t>Aperçu des coûts - Lot de travaux 4 ↓</t>
  </si>
  <si>
    <t>Coûts non éligibles Lot 4</t>
  </si>
  <si>
    <t>Coûts éligibles Lot 4</t>
  </si>
  <si>
    <t>Totale Lot 4</t>
  </si>
  <si>
    <t>Input Lot 5 ↓</t>
  </si>
  <si>
    <t>AP5</t>
  </si>
  <si>
    <t>&lt;Nom du Lot de travaux 5&gt;</t>
  </si>
  <si>
    <t>Aperçu des coûts - Lot de travaux 5 ↓</t>
  </si>
  <si>
    <t>Coûts non éligibles Lot 5</t>
  </si>
  <si>
    <t>Coûts éligibles Lot 5</t>
  </si>
  <si>
    <t>Totale Lot 5</t>
  </si>
  <si>
    <t>Input Lot 6 ↓</t>
  </si>
  <si>
    <t>AP6</t>
  </si>
  <si>
    <t>&lt;Nom du Lot de travaux 6&gt;</t>
  </si>
  <si>
    <t>Aperçu des coûts - Lot de travaux 6 ↓</t>
  </si>
  <si>
    <t>Coûts non éligibles Lot 6</t>
  </si>
  <si>
    <t>Coûts éligibles Lot 6</t>
  </si>
  <si>
    <t>Totale Lot 6</t>
  </si>
  <si>
    <t>Input Lot 7 ↓</t>
  </si>
  <si>
    <t>AP7</t>
  </si>
  <si>
    <t>&lt;Nom du Lot de travaux 7&gt;</t>
  </si>
  <si>
    <t>Aperçu des coûts - Lot de travaux 7 ↓</t>
  </si>
  <si>
    <t>Coûts non éligibles Lot 7</t>
  </si>
  <si>
    <t>Coûts éligibles Lot 7</t>
  </si>
  <si>
    <t>Totale Lot 7</t>
  </si>
  <si>
    <t>Input Lot 8 ↓</t>
  </si>
  <si>
    <t>AP8</t>
  </si>
  <si>
    <t>&lt;Nom du Lot de travaux 8&gt;</t>
  </si>
  <si>
    <t>Aperçu des coûts - Lot de travaux 8 ↓</t>
  </si>
  <si>
    <t>Coûts non éligibles Lot 8</t>
  </si>
  <si>
    <t>Coûts éligibles Lot 8</t>
  </si>
  <si>
    <t>Totale Lot 8</t>
  </si>
  <si>
    <t>Masque de saisie - origine des fonds / taux d'encouragement</t>
  </si>
  <si>
    <t>Détermination du taux de subvention</t>
  </si>
  <si>
    <t>Sélectionnez le type de mesure d'adaptation :</t>
  </si>
  <si>
    <t xml:space="preserve">Votre projet contribue-t-il à réduire simultanément les risques liés à plusieurs défis intersectoriels ? </t>
  </si>
  <si>
    <t>Origine des fonds</t>
  </si>
  <si>
    <t>Année</t>
  </si>
  <si>
    <t>Type</t>
  </si>
  <si>
    <t>Fonds</t>
  </si>
  <si>
    <t>Budget</t>
  </si>
  <si>
    <t>MS</t>
  </si>
  <si>
    <t>TOTAL</t>
  </si>
  <si>
    <t>*</t>
  </si>
  <si>
    <t>%</t>
  </si>
  <si>
    <t>Taux de subvention</t>
  </si>
  <si>
    <t>6.2.1 coût total</t>
  </si>
  <si>
    <t>Coût total Lot de travaux 1</t>
  </si>
  <si>
    <t>CHF</t>
  </si>
  <si>
    <t>Coût total Lot de travaux 2</t>
  </si>
  <si>
    <t>Coût total Lot de travaux 3</t>
  </si>
  <si>
    <t>Coût total Lot de travaux 4</t>
  </si>
  <si>
    <t>Coût total Lot de travaux 5</t>
  </si>
  <si>
    <t>Coût total Lot de travaux 6</t>
  </si>
  <si>
    <t>Coût total Lot de travaux 7</t>
  </si>
  <si>
    <t>Coût total Lot de travaux 8</t>
  </si>
  <si>
    <t>Coût total</t>
  </si>
  <si>
    <t>6.2.2 / 6.2.3 coûts imputables</t>
  </si>
  <si>
    <t>Coûts imputables  Lot de travaux 1</t>
  </si>
  <si>
    <t>Coûts imputables  Lot de travaux 2</t>
  </si>
  <si>
    <t>Coûts imputables  Lot de travaux 3</t>
  </si>
  <si>
    <t>Coûts imputables  Lot de travaux 4</t>
  </si>
  <si>
    <t>Coûts imputables  Lot de travaux 5</t>
  </si>
  <si>
    <t>Coûts imputables  Lot de travaux 6</t>
  </si>
  <si>
    <t>Coûts imputables  Lot de travaux 7</t>
  </si>
  <si>
    <t>Coûts imputables  Lot de travaux 8</t>
  </si>
  <si>
    <t>Coûts éligibles totaux</t>
  </si>
  <si>
    <t>BA+</t>
  </si>
  <si>
    <t>Contribution max. Adapt+ calculée  Lot de travaux 1</t>
  </si>
  <si>
    <t>Contribution max. Adapt+ calculée  Lot de travaux 2</t>
  </si>
  <si>
    <t>Contribution max. Adapt+ calculée  Lot de travaux 3</t>
  </si>
  <si>
    <t>Contribution max. Adapt+ calculée  Lot de travaux 4</t>
  </si>
  <si>
    <t>Contribution max. Adapt+ calculée  Lot de travaux 5</t>
  </si>
  <si>
    <t>Contribution max. Adapt+ calculée  Lot de travaux 6</t>
  </si>
  <si>
    <t>Contribution max. Adapt+ calculée  Lot de travaux 7</t>
  </si>
  <si>
    <t>Contribution max. Adapt+ calculée  Lot de travaux 8</t>
  </si>
  <si>
    <t xml:space="preserve">Contribution totale max. Adapt+ calculée </t>
  </si>
  <si>
    <t>6.3 Moyens disponibles</t>
  </si>
  <si>
    <t>./. Total Contribution max. Adapt+ calculée</t>
  </si>
  <si>
    <t>Reste à financer</t>
  </si>
  <si>
    <t>EL</t>
  </si>
  <si>
    <t>dont prestations propres</t>
  </si>
  <si>
    <t>DL</t>
  </si>
  <si>
    <t>dont fonds tiers</t>
  </si>
  <si>
    <t>DL_B</t>
  </si>
  <si>
    <t>dont fonds tiers provenant d'autres contributions fédérales</t>
  </si>
  <si>
    <t>Déficit de financement (à combler)</t>
  </si>
  <si>
    <t>Durée du projet</t>
  </si>
  <si>
    <t>Désignation des jalons</t>
  </si>
  <si>
    <t>M1</t>
  </si>
  <si>
    <t>Jalon 1</t>
  </si>
  <si>
    <t>M2</t>
  </si>
  <si>
    <t>Jalon 2</t>
  </si>
  <si>
    <t>M3</t>
  </si>
  <si>
    <t>Jalon 3</t>
  </si>
  <si>
    <t>M4</t>
  </si>
  <si>
    <t>Jalon 4</t>
  </si>
  <si>
    <t>M5</t>
  </si>
  <si>
    <t>Jalon 5</t>
  </si>
  <si>
    <t>M6</t>
  </si>
  <si>
    <t>Jalon 6</t>
  </si>
  <si>
    <t>M7</t>
  </si>
  <si>
    <t>Jalon 7</t>
  </si>
  <si>
    <t>M8</t>
  </si>
  <si>
    <t>Jalon 8</t>
  </si>
  <si>
    <t>Début du projet</t>
  </si>
  <si>
    <t>Fin du projet</t>
  </si>
  <si>
    <t>Jalon</t>
  </si>
  <si>
    <t>Début</t>
  </si>
  <si>
    <t>Fin</t>
  </si>
  <si>
    <t>-</t>
  </si>
  <si>
    <t>Plan de paiement</t>
  </si>
  <si>
    <t>Réalisation</t>
  </si>
  <si>
    <t>Année de paiement</t>
  </si>
  <si>
    <t>Contribution Adapt+</t>
  </si>
  <si>
    <t>Jalons</t>
  </si>
  <si>
    <t>MMM JJJJ</t>
  </si>
  <si>
    <t>JJJJ</t>
  </si>
  <si>
    <t>Report dans CORE</t>
  </si>
  <si>
    <t>Tableau - jalons</t>
  </si>
  <si>
    <t>ID</t>
  </si>
  <si>
    <t>Désignation du jalon</t>
  </si>
  <si>
    <t>Description du jalon</t>
  </si>
  <si>
    <t>Date du jalon</t>
  </si>
  <si>
    <t>Tableau - coûts totaux</t>
  </si>
  <si>
    <t>Tableau - coûts éligibles</t>
  </si>
  <si>
    <t>Nombre d'heures</t>
  </si>
  <si>
    <t>Taux horaire appliqué (CHF)</t>
  </si>
  <si>
    <t>Coûts (CHF)</t>
  </si>
  <si>
    <t>Contribution Adapt+ calculée</t>
  </si>
  <si>
    <t>Tableau - moyens disponibles</t>
  </si>
  <si>
    <t>Ce tableau doit être directement transféré à partir de l'onglet « Origine des fonds ».</t>
  </si>
  <si>
    <t>ONGLET "Origine des fonds"</t>
  </si>
  <si>
    <t>Tableau - aperçu général</t>
  </si>
  <si>
    <t>Coûts totaux (CHF)</t>
  </si>
  <si>
    <t>Moyens totaux (CHF)</t>
  </si>
  <si>
    <t>dont fonds propres (CHF)</t>
  </si>
  <si>
    <t>dont fonds tiers (CHF)</t>
  </si>
  <si>
    <t>dont fonds tiers provenant d'autres contributions fédérales (CHF)</t>
  </si>
  <si>
    <t>dont contribution Adapt+ (CHF)</t>
  </si>
  <si>
    <t>Différence (CHF)</t>
  </si>
  <si>
    <t xml:space="preserve">Statut de l'offre ↓ </t>
  </si>
  <si>
    <t xml:space="preserve">Type de coûts ↓ </t>
  </si>
  <si>
    <t>cycles de financement</t>
  </si>
  <si>
    <t>Année de référence</t>
  </si>
  <si>
    <t>Position ↓</t>
  </si>
  <si>
    <t>taux horaire ↓</t>
  </si>
  <si>
    <t>Jalons ↓ Automatique</t>
  </si>
  <si>
    <t>Type d’origine des Fonds ↓</t>
  </si>
  <si>
    <t>Type de mesure</t>
  </si>
  <si>
    <t>Le devis est disponible</t>
  </si>
  <si>
    <t>cycle de financement 1</t>
  </si>
  <si>
    <t>Fonds propres</t>
  </si>
  <si>
    <t>Mesure d'adaption directe - Planification de projet</t>
  </si>
  <si>
    <t>Le devis n'est pas disponible</t>
  </si>
  <si>
    <t>cycle de financement 2</t>
  </si>
  <si>
    <t>Prestation propre spécialistes</t>
  </si>
  <si>
    <t>Fonds tiers</t>
  </si>
  <si>
    <t>Mesure d'adaption directe - Réalisation de projet</t>
  </si>
  <si>
    <t>cycle de financement 3</t>
  </si>
  <si>
    <t>Fonds tiers provenant d'autres contributions fédérales</t>
  </si>
  <si>
    <t>Mesure d'adaption indirecte</t>
  </si>
  <si>
    <t>cycle de financement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</si>
</sst>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Red]\-#,##0.00\ ;&quot; -  &quot;"/>
    <numFmt numFmtId="165" formatCode="_ * #,##0.00_ ;_ * \-#,##0.00_ ;_ * \-??_ ;_ @_ "/>
    <numFmt numFmtId="166" formatCode="mmm\ yyyy"/>
    <numFmt numFmtId="167" formatCode="#,##0.00\ ;\-#,##0.00\ ;&quot; -  &quot;"/>
    <numFmt numFmtId="168" formatCode="0.0%\ ;&quot; -&quot;0.0%\ ;&quot; -  &quot;"/>
    <numFmt numFmtId="169" formatCode="m/d/yyyy"/>
  </numFmts>
  <fonts count="25">
    <font>
      <sz val="11"/>
      <color theme="1"/>
      <name val="Aptos Narrow"/>
      <family val="2"/>
      <charset val="1"/>
    </font>
    <font>
      <u/>
      <sz val="10"/>
      <color theme="10"/>
      <name val="Arial"/>
      <family val="2"/>
      <charset val="1"/>
    </font>
    <font>
      <sz val="10"/>
      <color theme="1"/>
      <name val="Arial"/>
      <family val="2"/>
      <charset val="1"/>
    </font>
    <font>
      <b/>
      <sz val="14"/>
      <color theme="1"/>
      <name val="Aptos Narrow"/>
      <family val="2"/>
      <charset val="1"/>
    </font>
    <font>
      <b/>
      <sz val="11"/>
      <color theme="0"/>
      <name val="Aptos Narrow"/>
      <family val="2"/>
      <charset val="1"/>
    </font>
    <font>
      <sz val="11"/>
      <color theme="0"/>
      <name val="Aptos Narrow"/>
      <family val="2"/>
      <charset val="1"/>
    </font>
    <font>
      <b/>
      <u/>
      <sz val="11"/>
      <color theme="7"/>
      <name val="Aptos Narrow"/>
      <family val="2"/>
      <charset val="1"/>
    </font>
    <font>
      <b/>
      <sz val="11"/>
      <color theme="1"/>
      <name val="Aptos Narrow"/>
      <family val="2"/>
      <charset val="1"/>
    </font>
    <font>
      <b/>
      <sz val="11"/>
      <color rgb="FFFF0000"/>
      <name val="Aptos Narrow"/>
      <family val="2"/>
      <charset val="1"/>
    </font>
    <font>
      <sz val="11"/>
      <color rgb="FF000000"/>
      <name val="Aptos Narrow"/>
      <family val="2"/>
      <charset val="1"/>
    </font>
    <font>
      <sz val="10"/>
      <name val="Arial"/>
      <family val="2"/>
    </font>
    <font>
      <sz val="11"/>
      <color theme="0" tint="-4.9989318521683403E-2"/>
      <name val="Aptos Narrow"/>
      <family val="2"/>
      <charset val="1"/>
    </font>
    <font>
      <sz val="11"/>
      <color rgb="FFFF0000"/>
      <name val="Aptos Narrow"/>
      <family val="2"/>
      <charset val="1"/>
    </font>
    <font>
      <sz val="11"/>
      <color rgb="FF00B050"/>
      <name val="Aptos Narrow"/>
      <family val="2"/>
      <charset val="1"/>
    </font>
    <font>
      <b/>
      <sz val="9"/>
      <color theme="1"/>
      <name val="Aptos Narrow"/>
      <family val="2"/>
      <charset val="1"/>
    </font>
    <font>
      <b/>
      <sz val="11"/>
      <color theme="0" tint="-4.9989318521683403E-2"/>
      <name val="Aptos Narrow"/>
      <family val="2"/>
      <charset val="1"/>
    </font>
    <font>
      <sz val="9"/>
      <color theme="1"/>
      <name val="Aptos Narrow"/>
      <family val="2"/>
      <charset val="1"/>
    </font>
    <font>
      <b/>
      <sz val="10"/>
      <color theme="1"/>
      <name val="Aptos Narrow"/>
      <family val="2"/>
      <charset val="1"/>
    </font>
    <font>
      <b/>
      <sz val="10"/>
      <color theme="0"/>
      <name val="Aptos Narrow"/>
      <family val="2"/>
      <charset val="1"/>
    </font>
    <font>
      <i/>
      <sz val="11"/>
      <color theme="1"/>
      <name val="Aptos Narrow"/>
      <family val="2"/>
      <charset val="1"/>
    </font>
    <font>
      <sz val="11"/>
      <color theme="6" tint="0.79989013336588644"/>
      <name val="Aptos Narrow"/>
      <family val="2"/>
      <charset val="1"/>
    </font>
    <font>
      <u/>
      <sz val="11"/>
      <color theme="10"/>
      <name val="Aptos Narrow"/>
      <family val="2"/>
      <charset val="1"/>
    </font>
    <font>
      <sz val="11"/>
      <color theme="1"/>
      <name val="Aptos Narrow"/>
      <family val="2"/>
      <charset val="1"/>
    </font>
    <font>
      <sz val="8"/>
      <name val="Aptos Narrow"/>
      <family val="2"/>
      <charset val="1"/>
    </font>
    <font>
      <b/>
      <sz val="11"/>
      <color theme="1"/>
      <name val="Aptos Narrow"/>
      <family val="2"/>
    </font>
  </fonts>
  <fills count="11">
    <fill>
      <patternFill patternType="none"/>
    </fill>
    <fill>
      <patternFill patternType="gray125"/>
    </fill>
    <fill>
      <patternFill patternType="solid">
        <fgColor theme="8"/>
        <bgColor rgb="FF800000"/>
      </patternFill>
    </fill>
    <fill>
      <patternFill patternType="solid">
        <fgColor theme="7" tint="0.79989013336588644"/>
        <bgColor rgb="FFF2F2F2"/>
      </patternFill>
    </fill>
    <fill>
      <patternFill patternType="solid">
        <fgColor theme="0" tint="-4.9989318521683403E-2"/>
        <bgColor rgb="FFFFFFFF"/>
      </patternFill>
    </fill>
    <fill>
      <patternFill patternType="solid">
        <fgColor theme="6"/>
        <bgColor rgb="FF333333"/>
      </patternFill>
    </fill>
    <fill>
      <patternFill patternType="solid">
        <fgColor theme="0" tint="-0.14999847407452621"/>
        <bgColor rgb="FFC0D6EE"/>
      </patternFill>
    </fill>
    <fill>
      <patternFill patternType="solid">
        <fgColor theme="0"/>
        <bgColor rgb="FFF2F2F2"/>
      </patternFill>
    </fill>
    <fill>
      <patternFill patternType="solid">
        <fgColor theme="6" tint="0.79989013336588644"/>
        <bgColor rgb="FFD9D9D9"/>
      </patternFill>
    </fill>
    <fill>
      <patternFill patternType="solid">
        <fgColor theme="0" tint="-0.249977111117893"/>
        <bgColor rgb="FFABCE96"/>
      </patternFill>
    </fill>
    <fill>
      <patternFill patternType="solid">
        <fgColor rgb="FFFFC000"/>
        <bgColor rgb="FFF4990A"/>
      </patternFill>
    </fill>
  </fills>
  <borders count="19">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0"/>
      </top>
      <bottom/>
      <diagonal/>
    </border>
    <border>
      <left style="thin">
        <color theme="0"/>
      </left>
      <right/>
      <top style="thin">
        <color auto="1"/>
      </top>
      <bottom style="thin">
        <color auto="1"/>
      </bottom>
      <diagonal/>
    </border>
    <border>
      <left/>
      <right/>
      <top style="thin">
        <color auto="1"/>
      </top>
      <bottom style="thin">
        <color auto="1"/>
      </bottom>
      <diagonal/>
    </border>
    <border>
      <left style="thin">
        <color theme="0"/>
      </left>
      <right style="thin">
        <color theme="0"/>
      </right>
      <top style="thin">
        <color theme="0"/>
      </top>
      <bottom style="thin">
        <color auto="1"/>
      </bottom>
      <diagonal/>
    </border>
    <border>
      <left style="thin">
        <color theme="0"/>
      </left>
      <right style="thin">
        <color theme="0"/>
      </right>
      <top style="thin">
        <color auto="1"/>
      </top>
      <bottom style="thin">
        <color auto="1"/>
      </bottom>
      <diagonal/>
    </border>
    <border>
      <left style="thin">
        <color theme="0"/>
      </left>
      <right style="thin">
        <color theme="0"/>
      </right>
      <top/>
      <bottom/>
      <diagonal/>
    </border>
    <border>
      <left style="thin">
        <color theme="0"/>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5">
    <xf numFmtId="0" fontId="0" fillId="0" borderId="0"/>
    <xf numFmtId="0" fontId="21" fillId="0" borderId="0" applyBorder="0" applyProtection="0"/>
    <xf numFmtId="165" fontId="22" fillId="0" borderId="0" applyBorder="0" applyProtection="0"/>
    <xf numFmtId="0" fontId="1" fillId="0" borderId="0" applyBorder="0" applyProtection="0"/>
    <xf numFmtId="0" fontId="2" fillId="0" borderId="0"/>
  </cellStyleXfs>
  <cellXfs count="161">
    <xf numFmtId="0" fontId="0" fillId="0" borderId="0" xfId="0"/>
    <xf numFmtId="0" fontId="4" fillId="5" borderId="1" xfId="0" applyFont="1" applyFill="1" applyBorder="1" applyAlignment="1">
      <alignment horizontal="center" vertical="center"/>
    </xf>
    <xf numFmtId="0" fontId="5" fillId="7" borderId="1" xfId="0" applyFont="1" applyFill="1" applyBorder="1" applyAlignment="1">
      <alignment horizontal="center" vertical="center"/>
    </xf>
    <xf numFmtId="0" fontId="0" fillId="0" borderId="1" xfId="0" applyBorder="1" applyAlignment="1">
      <alignment horizontal="left" vertical="center" wrapText="1"/>
    </xf>
    <xf numFmtId="0" fontId="0" fillId="0" borderId="1" xfId="0" applyBorder="1"/>
    <xf numFmtId="0" fontId="3" fillId="0" borderId="1" xfId="0" applyFont="1" applyBorder="1"/>
    <xf numFmtId="0" fontId="4" fillId="2" borderId="2" xfId="0" applyFont="1" applyFill="1" applyBorder="1"/>
    <xf numFmtId="0" fontId="5" fillId="2" borderId="3" xfId="0" applyFont="1" applyFill="1" applyBorder="1"/>
    <xf numFmtId="0" fontId="5" fillId="2" borderId="4" xfId="0" applyFont="1" applyFill="1" applyBorder="1"/>
    <xf numFmtId="0" fontId="7" fillId="0" borderId="5" xfId="0" applyFont="1" applyBorder="1"/>
    <xf numFmtId="0" fontId="0" fillId="0" borderId="5" xfId="0" applyBorder="1"/>
    <xf numFmtId="0" fontId="5" fillId="2" borderId="0" xfId="0" applyFont="1" applyFill="1" applyAlignment="1">
      <alignment horizontal="center" vertical="center"/>
    </xf>
    <xf numFmtId="166" fontId="7" fillId="4" borderId="0" xfId="0" applyNumberFormat="1" applyFont="1" applyFill="1" applyAlignment="1">
      <alignment horizontal="center" vertical="center"/>
    </xf>
    <xf numFmtId="0" fontId="5" fillId="5" borderId="6" xfId="0" applyFont="1" applyFill="1" applyBorder="1" applyAlignment="1">
      <alignment horizontal="center" vertical="center"/>
    </xf>
    <xf numFmtId="0" fontId="5" fillId="5" borderId="0" xfId="0" applyFont="1" applyFill="1" applyAlignment="1">
      <alignment horizontal="center" vertical="center"/>
    </xf>
    <xf numFmtId="0" fontId="0" fillId="0" borderId="7" xfId="0" applyBorder="1"/>
    <xf numFmtId="0" fontId="7" fillId="6" borderId="8" xfId="0" applyFont="1" applyFill="1" applyBorder="1" applyAlignment="1">
      <alignment vertical="center"/>
    </xf>
    <xf numFmtId="0" fontId="7" fillId="6" borderId="9" xfId="0" applyFont="1" applyFill="1" applyBorder="1" applyAlignment="1">
      <alignment horizontal="center" vertical="center"/>
    </xf>
    <xf numFmtId="0" fontId="0" fillId="0" borderId="8" xfId="0" applyBorder="1" applyAlignment="1">
      <alignment vertical="center"/>
    </xf>
    <xf numFmtId="0" fontId="0" fillId="0" borderId="8"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2" xfId="0" applyBorder="1"/>
    <xf numFmtId="0" fontId="0" fillId="0" borderId="1" xfId="0" applyBorder="1" applyAlignment="1">
      <alignment horizontal="center" vertical="center"/>
    </xf>
    <xf numFmtId="0" fontId="7" fillId="0" borderId="1" xfId="0" applyFont="1" applyBorder="1" applyAlignment="1">
      <alignment vertical="center"/>
    </xf>
    <xf numFmtId="0" fontId="3" fillId="0" borderId="1" xfId="0" applyFont="1" applyBorder="1" applyAlignment="1">
      <alignment vertical="center"/>
    </xf>
    <xf numFmtId="0" fontId="11" fillId="4" borderId="1" xfId="0" applyFont="1" applyFill="1" applyBorder="1" applyAlignment="1">
      <alignment vertical="center"/>
    </xf>
    <xf numFmtId="0" fontId="5" fillId="5" borderId="1" xfId="0" applyFont="1" applyFill="1" applyBorder="1" applyAlignment="1">
      <alignment horizontal="center" vertical="center"/>
    </xf>
    <xf numFmtId="0" fontId="12" fillId="7" borderId="1" xfId="0" applyFont="1" applyFill="1" applyBorder="1" applyAlignment="1">
      <alignment horizontal="center" vertical="center"/>
    </xf>
    <xf numFmtId="0" fontId="7" fillId="0" borderId="1" xfId="0" applyFont="1" applyBorder="1" applyAlignment="1">
      <alignment horizontal="center" vertical="center"/>
    </xf>
    <xf numFmtId="0" fontId="0" fillId="8" borderId="1" xfId="0" applyFill="1" applyBorder="1" applyAlignment="1">
      <alignment horizontal="center" vertical="center"/>
    </xf>
    <xf numFmtId="167" fontId="0" fillId="0" borderId="1" xfId="0" applyNumberFormat="1" applyBorder="1" applyAlignment="1">
      <alignment vertical="center"/>
    </xf>
    <xf numFmtId="167" fontId="7" fillId="0" borderId="1" xfId="0" applyNumberFormat="1" applyFont="1" applyBorder="1" applyAlignment="1">
      <alignment vertical="center"/>
    </xf>
    <xf numFmtId="0" fontId="4" fillId="2" borderId="2" xfId="0" applyFont="1" applyFill="1" applyBorder="1" applyAlignment="1">
      <alignment vertical="center"/>
    </xf>
    <xf numFmtId="0" fontId="5" fillId="2" borderId="11" xfId="0" applyFont="1" applyFill="1" applyBorder="1" applyAlignment="1">
      <alignment horizontal="center" vertical="center"/>
    </xf>
    <xf numFmtId="0" fontId="5" fillId="2" borderId="11" xfId="0" applyFont="1" applyFill="1" applyBorder="1" applyAlignment="1">
      <alignment vertical="center"/>
    </xf>
    <xf numFmtId="167" fontId="5" fillId="2" borderId="11" xfId="0" applyNumberFormat="1" applyFont="1" applyFill="1" applyBorder="1" applyAlignment="1">
      <alignment vertical="center"/>
    </xf>
    <xf numFmtId="167" fontId="4" fillId="2" borderId="11" xfId="0" applyNumberFormat="1" applyFont="1" applyFill="1" applyBorder="1" applyAlignment="1">
      <alignment vertical="center"/>
    </xf>
    <xf numFmtId="0" fontId="7" fillId="9" borderId="12" xfId="0" applyFont="1" applyFill="1" applyBorder="1" applyAlignment="1">
      <alignment vertical="center"/>
    </xf>
    <xf numFmtId="0" fontId="7" fillId="9" borderId="12" xfId="0" applyFont="1" applyFill="1" applyBorder="1" applyAlignment="1">
      <alignment horizontal="center" vertical="center"/>
    </xf>
    <xf numFmtId="0" fontId="7" fillId="9" borderId="13" xfId="0" applyFont="1" applyFill="1" applyBorder="1" applyAlignment="1">
      <alignment vertical="center"/>
    </xf>
    <xf numFmtId="166" fontId="7" fillId="9" borderId="13" xfId="0" applyNumberFormat="1" applyFont="1" applyFill="1" applyBorder="1" applyAlignment="1">
      <alignment horizontal="center" vertical="center"/>
    </xf>
    <xf numFmtId="167" fontId="7" fillId="9" borderId="13" xfId="0" applyNumberFormat="1" applyFont="1" applyFill="1" applyBorder="1" applyAlignment="1">
      <alignment vertical="center"/>
    </xf>
    <xf numFmtId="0" fontId="14" fillId="4" borderId="14" xfId="0" applyFont="1" applyFill="1" applyBorder="1" applyAlignment="1">
      <alignment horizontal="center" vertical="center"/>
    </xf>
    <xf numFmtId="0" fontId="7" fillId="3" borderId="14" xfId="0" applyFont="1" applyFill="1" applyBorder="1" applyAlignment="1">
      <alignment vertical="center"/>
    </xf>
    <xf numFmtId="0" fontId="7" fillId="0" borderId="14" xfId="0" applyFont="1" applyBorder="1" applyAlignment="1">
      <alignment vertical="center"/>
    </xf>
    <xf numFmtId="166" fontId="7" fillId="4" borderId="14" xfId="0" applyNumberFormat="1" applyFont="1" applyFill="1" applyBorder="1" applyAlignment="1">
      <alignment horizontal="center" vertical="center"/>
    </xf>
    <xf numFmtId="0" fontId="7" fillId="4" borderId="14" xfId="0" applyFont="1" applyFill="1" applyBorder="1" applyAlignment="1">
      <alignment horizontal="center" vertical="center"/>
    </xf>
    <xf numFmtId="167" fontId="7" fillId="4" borderId="14" xfId="0" applyNumberFormat="1" applyFont="1" applyFill="1" applyBorder="1" applyAlignment="1">
      <alignment vertical="center"/>
    </xf>
    <xf numFmtId="167" fontId="7" fillId="7" borderId="14" xfId="0" applyNumberFormat="1" applyFont="1" applyFill="1" applyBorder="1" applyAlignment="1">
      <alignment vertical="center"/>
    </xf>
    <xf numFmtId="167" fontId="7" fillId="0" borderId="14" xfId="0" applyNumberFormat="1" applyFont="1" applyBorder="1" applyAlignment="1">
      <alignment vertical="center"/>
    </xf>
    <xf numFmtId="0" fontId="15" fillId="4" borderId="1" xfId="0" applyFont="1" applyFill="1" applyBorder="1" applyAlignment="1">
      <alignment vertical="center"/>
    </xf>
    <xf numFmtId="0" fontId="0" fillId="0" borderId="7" xfId="0" applyBorder="1" applyAlignment="1">
      <alignment horizontal="center" vertical="center"/>
    </xf>
    <xf numFmtId="0" fontId="0" fillId="0" borderId="7" xfId="0" applyBorder="1" applyAlignment="1">
      <alignment vertical="center"/>
    </xf>
    <xf numFmtId="0" fontId="7" fillId="0" borderId="7" xfId="0" applyFont="1" applyBorder="1" applyAlignment="1">
      <alignment vertical="center"/>
    </xf>
    <xf numFmtId="0" fontId="16" fillId="4" borderId="7" xfId="0" applyFont="1" applyFill="1" applyBorder="1" applyAlignment="1">
      <alignment horizontal="center" vertical="center"/>
    </xf>
    <xf numFmtId="0" fontId="0" fillId="3" borderId="7" xfId="0" applyFill="1" applyBorder="1" applyAlignment="1">
      <alignment vertical="center"/>
    </xf>
    <xf numFmtId="166" fontId="0" fillId="3" borderId="7" xfId="0" applyNumberFormat="1" applyFill="1" applyBorder="1" applyAlignment="1">
      <alignment horizontal="center" vertical="center"/>
    </xf>
    <xf numFmtId="0" fontId="0" fillId="3" borderId="7" xfId="0" applyFill="1" applyBorder="1" applyAlignment="1">
      <alignment horizontal="center" vertical="center"/>
    </xf>
    <xf numFmtId="0" fontId="5" fillId="7" borderId="7" xfId="0" applyFont="1" applyFill="1" applyBorder="1" applyAlignment="1">
      <alignment horizontal="center" vertical="center"/>
    </xf>
    <xf numFmtId="167" fontId="5" fillId="7" borderId="7" xfId="0" applyNumberFormat="1" applyFont="1" applyFill="1" applyBorder="1" applyAlignment="1">
      <alignment vertical="center"/>
    </xf>
    <xf numFmtId="167" fontId="0" fillId="3" borderId="7" xfId="0" applyNumberFormat="1" applyFill="1" applyBorder="1" applyAlignment="1">
      <alignment vertical="center"/>
    </xf>
    <xf numFmtId="167" fontId="0" fillId="4" borderId="7" xfId="0" applyNumberFormat="1" applyFill="1" applyBorder="1" applyAlignment="1">
      <alignment vertical="center"/>
    </xf>
    <xf numFmtId="167" fontId="0" fillId="7" borderId="7" xfId="0" applyNumberFormat="1" applyFill="1" applyBorder="1" applyAlignment="1">
      <alignment vertical="center"/>
    </xf>
    <xf numFmtId="0" fontId="16" fillId="4" borderId="1" xfId="0" applyFont="1" applyFill="1" applyBorder="1" applyAlignment="1">
      <alignment horizontal="center" vertical="center"/>
    </xf>
    <xf numFmtId="0" fontId="0" fillId="3" borderId="1" xfId="0" applyFill="1" applyBorder="1" applyAlignment="1">
      <alignment vertical="center"/>
    </xf>
    <xf numFmtId="0" fontId="0" fillId="3" borderId="1" xfId="0" applyFill="1" applyBorder="1" applyAlignment="1">
      <alignment horizontal="center" vertical="center"/>
    </xf>
    <xf numFmtId="167" fontId="5" fillId="7" borderId="1" xfId="0" applyNumberFormat="1" applyFont="1" applyFill="1" applyBorder="1" applyAlignment="1">
      <alignment vertical="center"/>
    </xf>
    <xf numFmtId="167" fontId="0" fillId="3" borderId="1" xfId="0" applyNumberFormat="1" applyFill="1" applyBorder="1" applyAlignment="1">
      <alignment vertical="center"/>
    </xf>
    <xf numFmtId="167" fontId="0" fillId="4" borderId="1" xfId="0" applyNumberFormat="1" applyFill="1" applyBorder="1" applyAlignment="1">
      <alignment vertical="center"/>
    </xf>
    <xf numFmtId="167" fontId="0" fillId="7" borderId="1" xfId="0" applyNumberFormat="1" applyFill="1" applyBorder="1" applyAlignment="1">
      <alignment vertical="center"/>
    </xf>
    <xf numFmtId="0" fontId="0" fillId="4" borderId="1" xfId="0" applyFill="1" applyBorder="1" applyAlignment="1">
      <alignment horizontal="center" vertical="center"/>
    </xf>
    <xf numFmtId="0" fontId="0" fillId="4" borderId="1" xfId="0" applyFill="1" applyBorder="1" applyAlignment="1">
      <alignment vertical="center"/>
    </xf>
    <xf numFmtId="166" fontId="0" fillId="4" borderId="1" xfId="0" applyNumberFormat="1" applyFill="1" applyBorder="1" applyAlignment="1">
      <alignment horizontal="center" vertical="center"/>
    </xf>
    <xf numFmtId="0" fontId="7" fillId="4" borderId="15" xfId="0" applyFont="1" applyFill="1" applyBorder="1" applyAlignment="1">
      <alignment horizontal="center" vertical="center"/>
    </xf>
    <xf numFmtId="0" fontId="7" fillId="4" borderId="15" xfId="0" applyFont="1" applyFill="1" applyBorder="1" applyAlignment="1">
      <alignment vertical="center"/>
    </xf>
    <xf numFmtId="0" fontId="7" fillId="0" borderId="15" xfId="0" applyFont="1" applyBorder="1" applyAlignment="1">
      <alignment vertical="center"/>
    </xf>
    <xf numFmtId="166" fontId="7" fillId="4" borderId="15" xfId="0" applyNumberFormat="1" applyFont="1" applyFill="1" applyBorder="1" applyAlignment="1">
      <alignment horizontal="center" vertical="center"/>
    </xf>
    <xf numFmtId="0" fontId="0" fillId="0" borderId="15" xfId="0" applyBorder="1" applyAlignment="1">
      <alignment vertical="center"/>
    </xf>
    <xf numFmtId="167" fontId="7" fillId="4" borderId="15" xfId="0" applyNumberFormat="1" applyFont="1" applyFill="1" applyBorder="1" applyAlignment="1">
      <alignment vertical="center"/>
    </xf>
    <xf numFmtId="0" fontId="0" fillId="4" borderId="14" xfId="0" applyFill="1" applyBorder="1" applyAlignment="1">
      <alignment horizontal="center" vertical="center"/>
    </xf>
    <xf numFmtId="0" fontId="0" fillId="4" borderId="14" xfId="0" applyFill="1" applyBorder="1" applyAlignment="1">
      <alignment vertical="center"/>
    </xf>
    <xf numFmtId="0" fontId="0" fillId="0" borderId="14" xfId="0" applyBorder="1" applyAlignment="1">
      <alignment vertical="center"/>
    </xf>
    <xf numFmtId="166" fontId="0" fillId="4" borderId="14" xfId="0" applyNumberFormat="1" applyFill="1" applyBorder="1" applyAlignment="1">
      <alignment horizontal="center" vertical="center"/>
    </xf>
    <xf numFmtId="167" fontId="0" fillId="4" borderId="14" xfId="0" applyNumberFormat="1" applyFill="1" applyBorder="1" applyAlignment="1">
      <alignment vertical="center"/>
    </xf>
    <xf numFmtId="0" fontId="7" fillId="0" borderId="7" xfId="0" applyFont="1" applyBorder="1" applyAlignment="1">
      <alignment horizontal="center" vertical="center"/>
    </xf>
    <xf numFmtId="0" fontId="11" fillId="4" borderId="1" xfId="0" applyFont="1" applyFill="1" applyBorder="1" applyAlignment="1">
      <alignment horizontal="center" vertical="center"/>
    </xf>
    <xf numFmtId="0" fontId="5" fillId="2" borderId="3" xfId="0" applyFont="1" applyFill="1" applyBorder="1" applyAlignment="1">
      <alignment vertical="center"/>
    </xf>
    <xf numFmtId="0" fontId="5" fillId="2" borderId="4" xfId="0" applyFont="1" applyFill="1" applyBorder="1" applyAlignment="1">
      <alignment vertical="center"/>
    </xf>
    <xf numFmtId="0" fontId="7" fillId="8" borderId="1" xfId="0" applyFont="1" applyFill="1" applyBorder="1" applyAlignment="1">
      <alignment horizontal="center" vertical="center"/>
    </xf>
    <xf numFmtId="0" fontId="7" fillId="0" borderId="5" xfId="0" applyFont="1" applyBorder="1" applyAlignment="1">
      <alignment vertical="center"/>
    </xf>
    <xf numFmtId="0" fontId="7" fillId="4" borderId="5" xfId="0" applyFont="1" applyFill="1" applyBorder="1" applyAlignment="1">
      <alignment horizontal="center" vertical="center"/>
    </xf>
    <xf numFmtId="0" fontId="7" fillId="4" borderId="5" xfId="0" applyFont="1" applyFill="1" applyBorder="1" applyAlignment="1">
      <alignment vertical="center"/>
    </xf>
    <xf numFmtId="168" fontId="7" fillId="4" borderId="1" xfId="0" applyNumberFormat="1" applyFont="1" applyFill="1" applyBorder="1" applyAlignment="1">
      <alignment vertical="center"/>
    </xf>
    <xf numFmtId="168" fontId="7" fillId="4" borderId="2" xfId="0" applyNumberFormat="1" applyFont="1" applyFill="1" applyBorder="1" applyAlignment="1">
      <alignment vertical="center"/>
    </xf>
    <xf numFmtId="0" fontId="7" fillId="0" borderId="4" xfId="0" applyFont="1" applyBorder="1" applyAlignment="1">
      <alignment vertical="center"/>
    </xf>
    <xf numFmtId="0" fontId="0" fillId="2" borderId="3" xfId="0" applyFill="1" applyBorder="1" applyAlignment="1">
      <alignment horizontal="center" vertical="center"/>
    </xf>
    <xf numFmtId="0" fontId="0" fillId="2" borderId="3" xfId="0" applyFill="1" applyBorder="1" applyAlignment="1">
      <alignment vertical="center"/>
    </xf>
    <xf numFmtId="0" fontId="7" fillId="2" borderId="3" xfId="0" applyFont="1" applyFill="1" applyBorder="1" applyAlignment="1">
      <alignment vertical="center"/>
    </xf>
    <xf numFmtId="0" fontId="0" fillId="2" borderId="4" xfId="0" applyFill="1" applyBorder="1" applyAlignment="1">
      <alignment vertical="center"/>
    </xf>
    <xf numFmtId="167" fontId="7" fillId="4" borderId="1" xfId="0" applyNumberFormat="1" applyFont="1" applyFill="1" applyBorder="1" applyAlignment="1">
      <alignment vertical="center"/>
    </xf>
    <xf numFmtId="0" fontId="0" fillId="7" borderId="1" xfId="0" applyFill="1" applyBorder="1" applyAlignment="1">
      <alignment vertical="center"/>
    </xf>
    <xf numFmtId="0" fontId="0" fillId="7" borderId="5" xfId="0" applyFill="1" applyBorder="1" applyAlignment="1">
      <alignment horizontal="center" vertical="center"/>
    </xf>
    <xf numFmtId="0" fontId="0" fillId="7" borderId="5" xfId="0" applyFill="1" applyBorder="1" applyAlignment="1">
      <alignment vertical="center"/>
    </xf>
    <xf numFmtId="0" fontId="7" fillId="7" borderId="5" xfId="0" applyFont="1" applyFill="1" applyBorder="1" applyAlignment="1">
      <alignment vertical="center"/>
    </xf>
    <xf numFmtId="0" fontId="7" fillId="9" borderId="15" xfId="0" applyFont="1" applyFill="1" applyBorder="1" applyAlignment="1">
      <alignment horizontal="center" vertical="center"/>
    </xf>
    <xf numFmtId="0" fontId="7" fillId="9" borderId="15" xfId="0" applyFont="1" applyFill="1" applyBorder="1" applyAlignment="1">
      <alignment vertical="center"/>
    </xf>
    <xf numFmtId="167" fontId="7" fillId="9" borderId="15" xfId="0" applyNumberFormat="1" applyFont="1" applyFill="1" applyBorder="1" applyAlignment="1">
      <alignment vertical="center"/>
    </xf>
    <xf numFmtId="164" fontId="0" fillId="4" borderId="1" xfId="0" applyNumberFormat="1" applyFill="1" applyBorder="1" applyAlignment="1">
      <alignment vertical="center"/>
    </xf>
    <xf numFmtId="164" fontId="7" fillId="4" borderId="1" xfId="0" applyNumberFormat="1" applyFont="1" applyFill="1" applyBorder="1" applyAlignment="1">
      <alignment vertical="center"/>
    </xf>
    <xf numFmtId="164" fontId="7" fillId="4" borderId="15" xfId="0" applyNumberFormat="1" applyFont="1" applyFill="1" applyBorder="1" applyAlignment="1">
      <alignment vertical="center"/>
    </xf>
    <xf numFmtId="0" fontId="0" fillId="7" borderId="16" xfId="0" applyFill="1" applyBorder="1" applyAlignment="1">
      <alignment horizontal="center" vertical="center"/>
    </xf>
    <xf numFmtId="0" fontId="0" fillId="7" borderId="16" xfId="0" applyFill="1" applyBorder="1" applyAlignment="1">
      <alignment vertical="center"/>
    </xf>
    <xf numFmtId="0" fontId="7" fillId="7" borderId="16" xfId="0" applyFont="1" applyFill="1" applyBorder="1" applyAlignment="1">
      <alignment vertical="center"/>
    </xf>
    <xf numFmtId="0" fontId="0" fillId="4" borderId="15" xfId="0" applyFill="1" applyBorder="1" applyAlignment="1">
      <alignment horizontal="center" vertical="center"/>
    </xf>
    <xf numFmtId="0" fontId="19" fillId="4" borderId="15" xfId="0" applyFont="1" applyFill="1" applyBorder="1" applyAlignment="1">
      <alignment vertical="center"/>
    </xf>
    <xf numFmtId="164" fontId="0" fillId="4" borderId="15" xfId="0" applyNumberFormat="1" applyFill="1" applyBorder="1" applyAlignment="1">
      <alignment vertical="center"/>
    </xf>
    <xf numFmtId="164" fontId="0" fillId="4" borderId="17" xfId="0" applyNumberFormat="1" applyFill="1" applyBorder="1" applyAlignment="1">
      <alignment vertical="center"/>
    </xf>
    <xf numFmtId="164" fontId="7" fillId="4" borderId="18" xfId="0" applyNumberFormat="1" applyFont="1" applyFill="1" applyBorder="1" applyAlignment="1">
      <alignment vertical="center"/>
    </xf>
    <xf numFmtId="0" fontId="0" fillId="0" borderId="5" xfId="0" applyBorder="1" applyAlignment="1">
      <alignment vertical="center"/>
    </xf>
    <xf numFmtId="0" fontId="7" fillId="4" borderId="14" xfId="0" applyFont="1" applyFill="1" applyBorder="1" applyAlignment="1">
      <alignment vertical="center"/>
    </xf>
    <xf numFmtId="166" fontId="0" fillId="4" borderId="7" xfId="0" applyNumberFormat="1" applyFill="1" applyBorder="1" applyAlignment="1">
      <alignment horizontal="left" vertical="center"/>
    </xf>
    <xf numFmtId="0" fontId="0" fillId="4" borderId="7" xfId="0" applyFill="1" applyBorder="1" applyAlignment="1">
      <alignment horizontal="left" vertical="center"/>
    </xf>
    <xf numFmtId="164" fontId="0" fillId="4" borderId="1" xfId="0" applyNumberFormat="1" applyFill="1" applyBorder="1" applyAlignment="1">
      <alignment horizontal="center" vertical="center"/>
    </xf>
    <xf numFmtId="0" fontId="15" fillId="5" borderId="1" xfId="0" applyFont="1" applyFill="1" applyBorder="1" applyAlignment="1">
      <alignment horizontal="center" vertical="center"/>
    </xf>
    <xf numFmtId="0" fontId="20" fillId="8" borderId="1" xfId="0" applyFont="1" applyFill="1" applyBorder="1" applyAlignment="1">
      <alignment horizontal="center" vertical="center"/>
    </xf>
    <xf numFmtId="1" fontId="0" fillId="4" borderId="1" xfId="0" applyNumberFormat="1" applyFill="1" applyBorder="1" applyAlignment="1">
      <alignment horizontal="center" vertical="center"/>
    </xf>
    <xf numFmtId="0" fontId="0" fillId="4" borderId="5" xfId="0" applyFill="1" applyBorder="1" applyAlignment="1">
      <alignment vertical="center"/>
    </xf>
    <xf numFmtId="167" fontId="0" fillId="4" borderId="5" xfId="0" applyNumberFormat="1" applyFill="1" applyBorder="1" applyAlignment="1">
      <alignment vertical="center"/>
    </xf>
    <xf numFmtId="166" fontId="7" fillId="9" borderId="15" xfId="0" applyNumberFormat="1" applyFont="1" applyFill="1" applyBorder="1" applyAlignment="1">
      <alignment horizontal="center" vertical="center"/>
    </xf>
    <xf numFmtId="1" fontId="7" fillId="9" borderId="15" xfId="0" applyNumberFormat="1" applyFont="1" applyFill="1" applyBorder="1" applyAlignment="1">
      <alignment horizontal="center" vertical="center"/>
    </xf>
    <xf numFmtId="0" fontId="5" fillId="5" borderId="1" xfId="0" applyFont="1" applyFill="1" applyBorder="1" applyAlignment="1">
      <alignment vertical="center"/>
    </xf>
    <xf numFmtId="0" fontId="0" fillId="4" borderId="1" xfId="0" applyFill="1" applyBorder="1" applyAlignment="1">
      <alignment horizontal="left" vertical="center"/>
    </xf>
    <xf numFmtId="0" fontId="21" fillId="0" borderId="1" xfId="1" applyBorder="1" applyAlignment="1">
      <alignment vertical="center"/>
    </xf>
    <xf numFmtId="0" fontId="5" fillId="5" borderId="1" xfId="0" applyFont="1" applyFill="1" applyBorder="1" applyAlignment="1">
      <alignment vertical="center" wrapText="1"/>
    </xf>
    <xf numFmtId="0" fontId="0" fillId="4" borderId="5" xfId="0" applyFill="1" applyBorder="1" applyAlignment="1">
      <alignment horizontal="left" vertical="center"/>
    </xf>
    <xf numFmtId="0" fontId="7" fillId="9" borderId="1" xfId="0" applyFont="1" applyFill="1" applyBorder="1" applyAlignment="1">
      <alignment vertical="center"/>
    </xf>
    <xf numFmtId="0" fontId="7" fillId="7" borderId="1" xfId="0" applyFont="1" applyFill="1" applyBorder="1" applyAlignment="1">
      <alignment vertical="center"/>
    </xf>
    <xf numFmtId="0" fontId="0" fillId="9" borderId="1" xfId="0" applyFill="1" applyBorder="1" applyAlignment="1">
      <alignment vertical="center"/>
    </xf>
    <xf numFmtId="169" fontId="0" fillId="4" borderId="1" xfId="0" applyNumberFormat="1" applyFill="1" applyBorder="1" applyAlignment="1">
      <alignment vertical="center"/>
    </xf>
    <xf numFmtId="9" fontId="0" fillId="4" borderId="1" xfId="0" applyNumberFormat="1" applyFill="1" applyBorder="1" applyAlignment="1">
      <alignment vertical="center"/>
    </xf>
    <xf numFmtId="0" fontId="0" fillId="4" borderId="1" xfId="0" applyFill="1" applyBorder="1" applyAlignment="1">
      <alignment vertical="center" wrapText="1"/>
    </xf>
    <xf numFmtId="0" fontId="7" fillId="9" borderId="1" xfId="0" applyFont="1" applyFill="1" applyBorder="1" applyAlignment="1">
      <alignment vertical="center" wrapText="1"/>
    </xf>
    <xf numFmtId="0" fontId="24" fillId="9" borderId="1" xfId="0" applyFont="1" applyFill="1" applyBorder="1" applyAlignment="1">
      <alignment vertical="center"/>
    </xf>
    <xf numFmtId="0" fontId="0" fillId="0" borderId="8" xfId="0" applyBorder="1" applyAlignment="1">
      <alignment horizontal="left" vertical="center" wrapText="1"/>
    </xf>
    <xf numFmtId="0" fontId="0" fillId="0" borderId="1" xfId="0" applyBorder="1" applyAlignment="1">
      <alignment horizontal="left" wrapText="1"/>
    </xf>
    <xf numFmtId="0" fontId="0" fillId="3" borderId="0" xfId="0" applyFill="1" applyAlignment="1">
      <alignment horizontal="center" vertical="center"/>
    </xf>
    <xf numFmtId="0" fontId="7" fillId="0" borderId="4" xfId="0" applyFont="1" applyBorder="1" applyAlignment="1">
      <alignment horizontal="left" wrapText="1"/>
    </xf>
    <xf numFmtId="0" fontId="7" fillId="6" borderId="8" xfId="0" applyFont="1" applyFill="1"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wrapText="1"/>
    </xf>
    <xf numFmtId="0" fontId="8" fillId="0" borderId="1" xfId="0" applyFont="1" applyBorder="1" applyAlignment="1">
      <alignment horizontal="left" vertical="center" wrapText="1"/>
    </xf>
    <xf numFmtId="0" fontId="9" fillId="0" borderId="1" xfId="0" applyFont="1" applyBorder="1" applyAlignment="1">
      <alignment horizontal="left" vertical="center" wrapText="1"/>
    </xf>
    <xf numFmtId="0" fontId="17" fillId="0" borderId="1" xfId="0" applyFont="1" applyBorder="1" applyAlignment="1">
      <alignment horizontal="center" vertical="center"/>
    </xf>
    <xf numFmtId="0" fontId="0" fillId="3" borderId="14" xfId="0" applyFill="1" applyBorder="1" applyAlignment="1">
      <alignment horizontal="center" vertical="center"/>
    </xf>
    <xf numFmtId="0" fontId="18" fillId="0" borderId="1" xfId="0" applyFont="1" applyBorder="1" applyAlignment="1">
      <alignment horizontal="center" vertical="center" wrapText="1"/>
    </xf>
    <xf numFmtId="0" fontId="5" fillId="7" borderId="1" xfId="0" applyFont="1" applyFill="1" applyBorder="1" applyAlignment="1">
      <alignment horizontal="center" vertical="center"/>
    </xf>
    <xf numFmtId="0" fontId="4" fillId="5" borderId="1" xfId="0" applyFont="1" applyFill="1" applyBorder="1" applyAlignment="1">
      <alignment horizontal="center" vertical="center"/>
    </xf>
    <xf numFmtId="0" fontId="7" fillId="10" borderId="1" xfId="0" applyFont="1" applyFill="1" applyBorder="1" applyAlignment="1">
      <alignment horizontal="center" vertical="center"/>
    </xf>
  </cellXfs>
  <cellStyles count="5">
    <cellStyle name="Komma 2" xfId="2" xr:uid="{00000000-0005-0000-0000-000006000000}"/>
    <cellStyle name="Link" xfId="1" builtinId="8"/>
    <cellStyle name="Link 2" xfId="3" xr:uid="{00000000-0005-0000-0000-000007000000}"/>
    <cellStyle name="Standard" xfId="0" builtinId="0"/>
    <cellStyle name="Standard 2" xfId="4" xr:uid="{00000000-0005-0000-0000-000008000000}"/>
  </cellStyles>
  <dxfs count="24">
    <dxf>
      <font>
        <color rgb="FFF2F2F2"/>
      </font>
    </dxf>
    <dxf>
      <fill>
        <patternFill>
          <bgColor theme="5" tint="0.59987182226020086"/>
        </patternFill>
      </fill>
    </dxf>
    <dxf>
      <font>
        <color rgb="FFF2F2F2"/>
      </font>
      <fill>
        <patternFill>
          <bgColor theme="0" tint="-4.9989318521683403E-2"/>
        </patternFill>
      </fill>
    </dxf>
    <dxf>
      <font>
        <color rgb="FFF2F2F2"/>
      </font>
      <fill>
        <patternFill>
          <bgColor theme="0" tint="-4.9989318521683403E-2"/>
        </patternFill>
      </fill>
    </dxf>
    <dxf>
      <fill>
        <patternFill>
          <bgColor theme="4" tint="0.59987182226020086"/>
        </patternFill>
      </fill>
      <border diagonalUp="0" diagonalDown="0">
        <left style="thin">
          <color theme="0"/>
        </left>
        <right style="thin">
          <color theme="0"/>
        </right>
        <top style="thin">
          <color theme="0"/>
        </top>
        <bottom style="thin">
          <color theme="0"/>
        </bottom>
      </border>
    </dxf>
    <dxf>
      <fill>
        <patternFill>
          <bgColor theme="8"/>
        </patternFill>
      </fill>
      <border diagonalUp="0" diagonalDown="0">
        <left style="thin">
          <color theme="0"/>
        </left>
        <right style="thin">
          <color theme="0"/>
        </right>
        <top style="thin">
          <color theme="0"/>
        </top>
        <bottom style="thin">
          <color theme="0"/>
        </bottom>
      </border>
    </dxf>
    <dxf>
      <font>
        <color rgb="FFF2F2F2"/>
      </font>
      <fill>
        <patternFill>
          <bgColor theme="0" tint="-4.9989318521683403E-2"/>
        </patternFill>
      </fill>
    </dxf>
    <dxf>
      <fill>
        <patternFill>
          <bgColor rgb="FFFFC000"/>
        </patternFill>
      </fill>
    </dxf>
    <dxf>
      <font>
        <color rgb="FFC00000"/>
      </font>
      <numFmt numFmtId="164" formatCode="#,##0.00\ ;[Red]\-#,##0.00\ ;&quot; -  &quot;"/>
      <fill>
        <patternFill>
          <bgColor theme="8" tint="0.79989013336588644"/>
        </patternFill>
      </fill>
    </dxf>
    <dxf>
      <font>
        <color rgb="FFF2F2F2"/>
      </font>
      <numFmt numFmtId="164" formatCode="#,##0.00\ ;[Red]\-#,##0.00\ ;&quot; -  &quot;"/>
      <fill>
        <patternFill>
          <bgColor theme="0" tint="-4.9989318521683403E-2"/>
        </patternFill>
      </fill>
    </dxf>
    <dxf>
      <font>
        <color theme="1"/>
      </font>
      <fill>
        <patternFill>
          <bgColor theme="7" tint="0.79989013336588644"/>
        </patternFill>
      </fill>
      <border diagonalUp="0" diagonalDown="0">
        <left/>
        <right/>
        <top/>
        <bottom style="thin">
          <color auto="1"/>
        </bottom>
      </border>
    </dxf>
    <dxf>
      <font>
        <color theme="1"/>
      </font>
      <fill>
        <patternFill>
          <bgColor theme="0"/>
        </patternFill>
      </fill>
      <border diagonalUp="0" diagonalDown="0">
        <left/>
        <right/>
        <top/>
        <bottom/>
      </border>
    </dxf>
    <dxf>
      <fill>
        <patternFill>
          <bgColor theme="8" tint="0.79989013336588644"/>
        </patternFill>
      </fill>
    </dxf>
    <dxf>
      <font>
        <color rgb="FFFFFFFF"/>
      </font>
      <fill>
        <patternFill>
          <bgColor theme="0"/>
        </patternFill>
      </fill>
    </dxf>
    <dxf>
      <fill>
        <patternFill>
          <bgColor theme="8" tint="0.79989013336588644"/>
        </patternFill>
      </fill>
    </dxf>
    <dxf>
      <font>
        <color rgb="FFFFFFFF"/>
      </font>
      <fill>
        <patternFill>
          <bgColor theme="0"/>
        </patternFill>
      </fill>
    </dxf>
    <dxf>
      <fill>
        <patternFill>
          <bgColor theme="7" tint="0.79989013336588644"/>
        </patternFill>
      </fill>
      <border diagonalUp="0" diagonalDown="0">
        <left style="thin">
          <color auto="1"/>
        </left>
        <right style="thin">
          <color auto="1"/>
        </right>
        <top style="thin">
          <color auto="1"/>
        </top>
        <bottom style="thin">
          <color auto="1"/>
        </bottom>
      </border>
    </dxf>
    <dxf>
      <fill>
        <patternFill>
          <bgColor theme="7" tint="0.79989013336588644"/>
        </patternFill>
      </fill>
      <border diagonalUp="0" diagonalDown="0">
        <left style="thin">
          <color auto="1"/>
        </left>
        <right style="thin">
          <color auto="1"/>
        </right>
        <top style="thin">
          <color auto="1"/>
        </top>
        <bottom style="thin">
          <color auto="1"/>
        </bottom>
      </border>
    </dxf>
    <dxf>
      <font>
        <color theme="1"/>
      </font>
      <fill>
        <patternFill>
          <bgColor theme="0" tint="-4.9989318521683403E-2"/>
        </patternFill>
      </fill>
      <border diagonalUp="0" diagonalDown="0">
        <left style="thin">
          <color auto="1"/>
        </left>
        <right style="thin">
          <color auto="1"/>
        </right>
        <top style="thin">
          <color auto="1"/>
        </top>
        <bottom style="thin">
          <color auto="1"/>
        </bottom>
      </border>
    </dxf>
    <dxf>
      <font>
        <color theme="1"/>
      </font>
      <fill>
        <patternFill>
          <bgColor theme="0" tint="-4.9989318521683403E-2"/>
        </patternFill>
      </fill>
      <border diagonalUp="0" diagonalDown="0">
        <left style="thin">
          <color auto="1"/>
        </left>
        <right style="thin">
          <color auto="1"/>
        </right>
        <top style="thin">
          <color auto="1"/>
        </top>
        <bottom style="thin">
          <color auto="1"/>
        </bottom>
      </border>
    </dxf>
    <dxf>
      <font>
        <color theme="1"/>
      </font>
      <fill>
        <patternFill>
          <bgColor theme="7" tint="0.79989013336588644"/>
        </patternFill>
      </fill>
      <border diagonalUp="0" diagonalDown="0">
        <left style="thin">
          <color auto="1"/>
        </left>
        <right style="thin">
          <color auto="1"/>
        </right>
        <top style="thin">
          <color auto="1"/>
        </top>
        <bottom style="thin">
          <color auto="1"/>
        </bottom>
      </border>
    </dxf>
    <dxf>
      <font>
        <color rgb="FFF2F2F2"/>
      </font>
      <fill>
        <patternFill>
          <bgColor theme="0" tint="-4.9989318521683403E-2"/>
        </patternFill>
      </fill>
    </dxf>
    <dxf>
      <font>
        <color rgb="FFF2F2F2"/>
      </font>
      <fill>
        <patternFill>
          <bgColor theme="0" tint="-4.9989318521683403E-2"/>
        </patternFill>
      </fill>
    </dxf>
    <dxf>
      <font>
        <color rgb="FFF2F2F2"/>
      </font>
      <fill>
        <patternFill>
          <bgColor theme="0" tint="-4.9989318521683403E-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FBFBF"/>
      <rgbColor rgb="FF808080"/>
      <rgbColor rgb="FF9999FF"/>
      <rgbColor rgb="FF993366"/>
      <rgbColor rgb="FFF2F2F2"/>
      <rgbColor rgb="FFDAF2FB"/>
      <rgbColor rgb="FF660066"/>
      <rgbColor rgb="FFFF8080"/>
      <rgbColor rgb="FF0066CC"/>
      <rgbColor rgb="FFC0D6EE"/>
      <rgbColor rgb="FF000080"/>
      <rgbColor rgb="FFFF00FF"/>
      <rgbColor rgb="FFFFFF00"/>
      <rgbColor rgb="FF00FFFF"/>
      <rgbColor rgb="FF800080"/>
      <rgbColor rgb="FF800000"/>
      <rgbColor rgb="FF008080"/>
      <rgbColor rgb="FF0000FF"/>
      <rgbColor rgb="FF00CCFF"/>
      <rgbColor rgb="FFD9D9D9"/>
      <rgbColor rgb="FFDCEF9E"/>
      <rgbColor rgb="FFFFFF99"/>
      <rgbColor rgb="FFABCE96"/>
      <rgbColor rgb="FFFF99CC"/>
      <rgbColor rgb="FFCC99FF"/>
      <rgbColor rgb="FFF4CAC1"/>
      <rgbColor rgb="FF3366FF"/>
      <rgbColor rgb="FF44C0E9"/>
      <rgbColor rgb="FF99CC00"/>
      <rgbColor rgb="FFFFC000"/>
      <rgbColor rgb="FFF4990A"/>
      <rgbColor rgb="FFFF6600"/>
      <rgbColor rgb="FF467886"/>
      <rgbColor rgb="FFA6A6A6"/>
      <rgbColor rgb="FF173657"/>
      <rgbColor rgb="FF00B050"/>
      <rgbColor rgb="FF003300"/>
      <rgbColor rgb="FF333300"/>
      <rgbColor rgb="FF7A2716"/>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a:themeElements>
    <a:clrScheme name="generis">
      <a:dk1>
        <a:srgbClr val="000000"/>
      </a:dk1>
      <a:lt1>
        <a:srgbClr val="FFFFFF"/>
      </a:lt1>
      <a:dk2>
        <a:srgbClr val="0E2841"/>
      </a:dk2>
      <a:lt2>
        <a:srgbClr val="E8E8E8"/>
      </a:lt2>
      <a:accent1>
        <a:srgbClr val="395628"/>
      </a:accent1>
      <a:accent2>
        <a:srgbClr val="9DC420"/>
      </a:accent2>
      <a:accent3>
        <a:srgbClr val="173657"/>
      </a:accent3>
      <a:accent4>
        <a:srgbClr val="44C0E9"/>
      </a:accent4>
      <a:accent5>
        <a:srgbClr val="7A2716"/>
      </a:accent5>
      <a:accent6>
        <a:srgbClr val="F4990A"/>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00"/>
  </sheetPr>
  <dimension ref="A1:K67"/>
  <sheetViews>
    <sheetView tabSelected="1" topLeftCell="A51" zoomScaleNormal="100" workbookViewId="0" xr3:uid="{AEA406A1-0E4B-5B11-9CD5-51D6E497D94C}"/>
  </sheetViews>
  <sheetFormatPr defaultColWidth="11.5" defaultRowHeight="14.45"/>
  <cols>
    <col min="1" max="1" width="2.125" style="4" customWidth="1"/>
    <col min="2" max="2" width="3.125" style="4" customWidth="1"/>
    <col min="3" max="4" width="36.5" style="4" customWidth="1"/>
    <col min="5" max="5" width="44.75" style="4" customWidth="1"/>
    <col min="6" max="16384" width="11.5" style="4"/>
  </cols>
  <sheetData>
    <row r="1" spans="1:7" ht="18.600000000000001">
      <c r="A1" s="5" t="s">
        <v>0</v>
      </c>
      <c r="B1" s="5"/>
    </row>
    <row r="3" spans="1:7">
      <c r="A3" s="6" t="s">
        <v>1</v>
      </c>
      <c r="B3" s="6"/>
      <c r="C3" s="7"/>
      <c r="D3" s="7"/>
      <c r="E3" s="7"/>
      <c r="F3" s="7"/>
      <c r="G3" s="8"/>
    </row>
    <row r="4" spans="1:7" ht="6.75" customHeight="1"/>
    <row r="5" spans="1:7">
      <c r="B5" s="4" t="s">
        <v>2</v>
      </c>
    </row>
    <row r="6" spans="1:7" ht="28.5" customHeight="1">
      <c r="B6" s="147" t="s">
        <v>3</v>
      </c>
      <c r="C6" s="147"/>
      <c r="D6" s="147"/>
      <c r="E6" s="147"/>
      <c r="F6" s="147"/>
      <c r="G6" s="147"/>
    </row>
    <row r="7" spans="1:7" ht="6.75" customHeight="1"/>
    <row r="8" spans="1:7">
      <c r="B8" s="9" t="s">
        <v>4</v>
      </c>
      <c r="C8" s="10"/>
    </row>
    <row r="9" spans="1:7" ht="15" customHeight="1">
      <c r="B9" s="148"/>
      <c r="C9" s="148"/>
      <c r="D9" s="149" t="s">
        <v>5</v>
      </c>
      <c r="E9" s="149"/>
    </row>
    <row r="10" spans="1:7" ht="15" customHeight="1">
      <c r="B10" s="11"/>
      <c r="C10" s="11"/>
      <c r="D10" s="149" t="s">
        <v>6</v>
      </c>
      <c r="E10" s="149"/>
      <c r="F10" s="149"/>
    </row>
    <row r="11" spans="1:7" ht="15" customHeight="1">
      <c r="B11" s="12"/>
      <c r="C11" s="12"/>
      <c r="D11" s="149" t="s">
        <v>6</v>
      </c>
      <c r="E11" s="149"/>
      <c r="F11" s="149"/>
    </row>
    <row r="12" spans="1:7" ht="15" customHeight="1">
      <c r="B12" s="13"/>
      <c r="C12" s="14"/>
      <c r="D12" s="149" t="s">
        <v>6</v>
      </c>
      <c r="E12" s="149"/>
      <c r="F12" s="149"/>
    </row>
    <row r="13" spans="1:7">
      <c r="B13" s="15"/>
      <c r="C13" s="15"/>
    </row>
    <row r="15" spans="1:7">
      <c r="A15" s="6" t="s">
        <v>7</v>
      </c>
      <c r="B15" s="6"/>
      <c r="C15" s="7"/>
      <c r="D15" s="7"/>
      <c r="E15" s="7"/>
      <c r="F15" s="7"/>
      <c r="G15" s="8"/>
    </row>
    <row r="16" spans="1:7" ht="6.75" customHeight="1">
      <c r="B16" s="10"/>
      <c r="C16" s="10"/>
      <c r="D16" s="10"/>
      <c r="E16" s="10"/>
    </row>
    <row r="17" spans="1:7">
      <c r="B17" s="16" t="s">
        <v>8</v>
      </c>
      <c r="C17" s="150" t="s">
        <v>9</v>
      </c>
      <c r="D17" s="150"/>
      <c r="E17" s="150"/>
      <c r="F17" s="17" t="s">
        <v>10</v>
      </c>
    </row>
    <row r="18" spans="1:7" s="21" customFormat="1" ht="30" customHeight="1">
      <c r="A18" s="4"/>
      <c r="B18" s="18" t="s">
        <v>11</v>
      </c>
      <c r="C18" s="151" t="s">
        <v>12</v>
      </c>
      <c r="D18" s="151"/>
      <c r="E18" s="151"/>
      <c r="F18" s="19"/>
      <c r="G18" s="20"/>
    </row>
    <row r="19" spans="1:7" s="21" customFormat="1" ht="30" customHeight="1">
      <c r="A19" s="4"/>
      <c r="B19" s="18" t="s">
        <v>13</v>
      </c>
      <c r="C19" s="151" t="s">
        <v>14</v>
      </c>
      <c r="D19" s="151"/>
      <c r="E19" s="151"/>
      <c r="F19" s="19" t="s">
        <v>15</v>
      </c>
      <c r="G19" s="20"/>
    </row>
    <row r="20" spans="1:7" s="21" customFormat="1" ht="30" customHeight="1">
      <c r="A20" s="4"/>
      <c r="B20" s="18" t="s">
        <v>16</v>
      </c>
      <c r="C20" s="146" t="s">
        <v>17</v>
      </c>
      <c r="D20" s="146"/>
      <c r="E20" s="146"/>
      <c r="F20" s="22" t="s">
        <v>15</v>
      </c>
    </row>
    <row r="21" spans="1:7" s="21" customFormat="1" ht="30" customHeight="1">
      <c r="A21" s="4"/>
      <c r="B21" s="18" t="s">
        <v>18</v>
      </c>
      <c r="C21" s="146" t="s">
        <v>19</v>
      </c>
      <c r="D21" s="146"/>
      <c r="E21" s="146"/>
      <c r="F21" s="23" t="s">
        <v>20</v>
      </c>
    </row>
    <row r="22" spans="1:7" s="21" customFormat="1" ht="30" customHeight="1">
      <c r="A22" s="4"/>
      <c r="B22" s="18" t="s">
        <v>21</v>
      </c>
      <c r="C22" s="146" t="s">
        <v>22</v>
      </c>
      <c r="D22" s="146"/>
      <c r="E22" s="146"/>
      <c r="F22" s="23" t="s">
        <v>23</v>
      </c>
    </row>
    <row r="23" spans="1:7" s="21" customFormat="1" ht="47.25" customHeight="1">
      <c r="A23" s="4"/>
      <c r="B23" s="18" t="s">
        <v>24</v>
      </c>
      <c r="C23" s="146" t="s">
        <v>25</v>
      </c>
      <c r="D23" s="146"/>
      <c r="E23" s="146"/>
      <c r="F23" s="23" t="s">
        <v>26</v>
      </c>
    </row>
    <row r="24" spans="1:7" s="21" customFormat="1" ht="30" customHeight="1">
      <c r="A24" s="4"/>
      <c r="B24" s="18" t="s">
        <v>27</v>
      </c>
      <c r="C24" s="146" t="s">
        <v>28</v>
      </c>
      <c r="D24" s="146"/>
      <c r="E24" s="146"/>
      <c r="F24" s="23" t="s">
        <v>29</v>
      </c>
    </row>
    <row r="25" spans="1:7" s="21" customFormat="1" ht="30" customHeight="1">
      <c r="A25" s="4"/>
      <c r="B25" s="18" t="s">
        <v>30</v>
      </c>
      <c r="C25" s="146" t="s">
        <v>31</v>
      </c>
      <c r="D25" s="146"/>
      <c r="E25" s="146"/>
      <c r="F25" s="23" t="s">
        <v>32</v>
      </c>
    </row>
    <row r="26" spans="1:7" s="21" customFormat="1" ht="30" customHeight="1">
      <c r="A26" s="4"/>
      <c r="B26" s="18" t="s">
        <v>33</v>
      </c>
      <c r="C26" s="146" t="s">
        <v>34</v>
      </c>
      <c r="D26" s="146"/>
      <c r="E26" s="146"/>
      <c r="F26" s="23"/>
    </row>
    <row r="27" spans="1:7" ht="33.75" customHeight="1">
      <c r="B27" s="18" t="s">
        <v>35</v>
      </c>
      <c r="C27" s="146" t="s">
        <v>36</v>
      </c>
      <c r="D27" s="146"/>
      <c r="E27" s="146"/>
      <c r="F27" s="23" t="s">
        <v>37</v>
      </c>
    </row>
    <row r="28" spans="1:7" ht="33.75" customHeight="1"/>
    <row r="29" spans="1:7">
      <c r="A29" s="6" t="s">
        <v>38</v>
      </c>
      <c r="B29" s="6"/>
      <c r="C29" s="7"/>
      <c r="D29" s="7"/>
      <c r="E29" s="7"/>
      <c r="F29" s="7"/>
      <c r="G29" s="8"/>
    </row>
    <row r="30" spans="1:7" ht="4.5" customHeight="1"/>
    <row r="31" spans="1:7">
      <c r="B31" s="16" t="s">
        <v>8</v>
      </c>
      <c r="C31" s="150" t="s">
        <v>9</v>
      </c>
      <c r="D31" s="150"/>
      <c r="E31" s="150"/>
      <c r="F31" s="17" t="s">
        <v>10</v>
      </c>
    </row>
    <row r="32" spans="1:7">
      <c r="B32" s="18" t="s">
        <v>11</v>
      </c>
      <c r="C32" s="151" t="s">
        <v>39</v>
      </c>
      <c r="D32" s="151"/>
      <c r="E32" s="151"/>
      <c r="F32" s="19"/>
    </row>
    <row r="33" spans="1:7">
      <c r="B33" s="18" t="s">
        <v>13</v>
      </c>
      <c r="C33" s="151" t="s">
        <v>40</v>
      </c>
      <c r="D33" s="151"/>
      <c r="E33" s="151"/>
      <c r="F33" s="19" t="s">
        <v>15</v>
      </c>
    </row>
    <row r="34" spans="1:7" ht="28.5" customHeight="1">
      <c r="B34" s="18" t="s">
        <v>16</v>
      </c>
      <c r="C34" s="146" t="s">
        <v>41</v>
      </c>
      <c r="D34" s="146"/>
      <c r="E34" s="146"/>
      <c r="F34" s="22" t="s">
        <v>15</v>
      </c>
    </row>
    <row r="35" spans="1:7" ht="28.5" customHeight="1">
      <c r="B35" s="18" t="s">
        <v>18</v>
      </c>
      <c r="C35" s="146" t="s">
        <v>42</v>
      </c>
      <c r="D35" s="146"/>
      <c r="E35" s="146"/>
      <c r="F35" s="23" t="s">
        <v>43</v>
      </c>
    </row>
    <row r="36" spans="1:7" ht="31.5" customHeight="1"/>
    <row r="37" spans="1:7">
      <c r="A37" s="6" t="s">
        <v>44</v>
      </c>
      <c r="B37" s="6"/>
      <c r="C37" s="7"/>
      <c r="D37" s="7"/>
      <c r="E37" s="7"/>
      <c r="F37" s="7"/>
      <c r="G37" s="8"/>
    </row>
    <row r="38" spans="1:7" ht="6.75" customHeight="1"/>
    <row r="39" spans="1:7" ht="14.25" customHeight="1">
      <c r="B39" s="16" t="s">
        <v>8</v>
      </c>
      <c r="C39" s="150" t="s">
        <v>9</v>
      </c>
      <c r="D39" s="150"/>
      <c r="E39" s="150"/>
      <c r="F39" s="17" t="s">
        <v>10</v>
      </c>
    </row>
    <row r="40" spans="1:7" ht="15" customHeight="1">
      <c r="B40" s="18" t="s">
        <v>11</v>
      </c>
      <c r="C40" s="151" t="s">
        <v>45</v>
      </c>
      <c r="D40" s="151"/>
      <c r="E40" s="151"/>
      <c r="F40" s="19"/>
    </row>
    <row r="41" spans="1:7">
      <c r="B41" s="18" t="s">
        <v>13</v>
      </c>
      <c r="C41" s="151" t="s">
        <v>46</v>
      </c>
      <c r="D41" s="151"/>
      <c r="E41" s="151"/>
      <c r="F41" s="19" t="s">
        <v>47</v>
      </c>
    </row>
    <row r="42" spans="1:7">
      <c r="B42" s="18" t="s">
        <v>16</v>
      </c>
      <c r="C42" s="151" t="s">
        <v>48</v>
      </c>
      <c r="D42" s="151"/>
      <c r="E42" s="151"/>
      <c r="F42" s="22" t="s">
        <v>47</v>
      </c>
    </row>
    <row r="43" spans="1:7" ht="60" customHeight="1">
      <c r="B43" s="18" t="s">
        <v>18</v>
      </c>
      <c r="C43" s="146" t="s">
        <v>49</v>
      </c>
      <c r="D43" s="146"/>
      <c r="E43" s="146"/>
      <c r="F43" s="23" t="s">
        <v>50</v>
      </c>
    </row>
    <row r="46" spans="1:7">
      <c r="A46" s="6" t="s">
        <v>51</v>
      </c>
      <c r="B46" s="6"/>
      <c r="C46" s="7"/>
      <c r="D46" s="7"/>
      <c r="E46" s="7"/>
      <c r="F46" s="7"/>
      <c r="G46" s="8"/>
    </row>
    <row r="47" spans="1:7" ht="6.75" customHeight="1"/>
    <row r="48" spans="1:7">
      <c r="B48" s="16" t="s">
        <v>8</v>
      </c>
      <c r="C48" s="150" t="s">
        <v>9</v>
      </c>
      <c r="D48" s="150"/>
      <c r="E48" s="150"/>
      <c r="F48" s="17" t="s">
        <v>10</v>
      </c>
    </row>
    <row r="49" spans="1:11">
      <c r="B49" s="18" t="s">
        <v>11</v>
      </c>
      <c r="C49" s="151" t="s">
        <v>52</v>
      </c>
      <c r="D49" s="151"/>
      <c r="E49" s="151"/>
      <c r="F49" s="19"/>
    </row>
    <row r="50" spans="1:11">
      <c r="B50" s="18" t="s">
        <v>13</v>
      </c>
      <c r="C50" s="151" t="s">
        <v>53</v>
      </c>
      <c r="D50" s="151"/>
      <c r="E50" s="151"/>
      <c r="F50" s="19" t="s">
        <v>54</v>
      </c>
    </row>
    <row r="51" spans="1:11" ht="44.25" customHeight="1">
      <c r="B51" s="18" t="s">
        <v>16</v>
      </c>
      <c r="C51" s="146" t="s">
        <v>55</v>
      </c>
      <c r="D51" s="146"/>
      <c r="E51" s="146"/>
      <c r="F51" s="22" t="s">
        <v>54</v>
      </c>
    </row>
    <row r="52" spans="1:11" ht="16.350000000000001" customHeight="1">
      <c r="B52" s="18" t="s">
        <v>18</v>
      </c>
      <c r="C52" s="146" t="s">
        <v>56</v>
      </c>
      <c r="D52" s="146"/>
      <c r="E52" s="146"/>
      <c r="F52" s="23"/>
    </row>
    <row r="54" spans="1:11">
      <c r="A54" s="6" t="s">
        <v>57</v>
      </c>
      <c r="B54" s="6"/>
      <c r="C54" s="7"/>
      <c r="D54" s="7"/>
      <c r="E54" s="7"/>
      <c r="F54" s="7"/>
      <c r="G54" s="8"/>
    </row>
    <row r="55" spans="1:11" ht="6.75" customHeight="1"/>
    <row r="56" spans="1:11" ht="33" customHeight="1">
      <c r="B56" s="152" t="s">
        <v>58</v>
      </c>
      <c r="C56" s="152"/>
      <c r="D56" s="152"/>
      <c r="E56" s="152"/>
      <c r="F56" s="152"/>
    </row>
    <row r="57" spans="1:11" ht="10.5" customHeight="1">
      <c r="A57" s="24"/>
    </row>
    <row r="58" spans="1:11">
      <c r="A58" s="6" t="s">
        <v>59</v>
      </c>
      <c r="B58" s="6"/>
      <c r="C58" s="7"/>
      <c r="D58" s="7"/>
      <c r="E58" s="7"/>
      <c r="F58" s="7"/>
      <c r="G58" s="8"/>
    </row>
    <row r="59" spans="1:11" ht="8.25" customHeight="1"/>
    <row r="60" spans="1:11" ht="27" customHeight="1">
      <c r="B60" s="152" t="s">
        <v>60</v>
      </c>
      <c r="C60" s="152"/>
      <c r="D60" s="152"/>
      <c r="E60" s="152"/>
      <c r="F60" s="152"/>
    </row>
    <row r="61" spans="1:11" ht="12.75" customHeight="1"/>
    <row r="62" spans="1:11">
      <c r="A62" s="6" t="s">
        <v>61</v>
      </c>
      <c r="B62" s="6"/>
      <c r="C62" s="7"/>
      <c r="D62" s="7"/>
      <c r="E62" s="7"/>
      <c r="F62" s="7"/>
      <c r="G62" s="8"/>
    </row>
    <row r="63" spans="1:11" ht="9" customHeight="1"/>
    <row r="64" spans="1:11" ht="33" customHeight="1">
      <c r="B64" s="154" t="s">
        <v>62</v>
      </c>
      <c r="C64" s="154"/>
      <c r="D64" s="154"/>
      <c r="E64" s="154"/>
      <c r="F64" s="154"/>
      <c r="G64" s="152"/>
      <c r="H64" s="152"/>
      <c r="I64" s="152"/>
      <c r="J64" s="152"/>
      <c r="K64" s="152"/>
    </row>
    <row r="65" spans="2:6" ht="60.75" customHeight="1">
      <c r="B65" s="152" t="s">
        <v>63</v>
      </c>
      <c r="C65" s="152"/>
      <c r="D65" s="152"/>
      <c r="E65" s="152"/>
      <c r="F65" s="3"/>
    </row>
    <row r="67" spans="2:6" ht="43.5" customHeight="1">
      <c r="B67" s="153" t="s">
        <v>64</v>
      </c>
      <c r="C67" s="153"/>
      <c r="D67" s="153"/>
      <c r="E67" s="153"/>
      <c r="F67" s="153"/>
    </row>
  </sheetData>
  <mergeCells count="38">
    <mergeCell ref="B65:E65"/>
    <mergeCell ref="B67:F67"/>
    <mergeCell ref="C52:E52"/>
    <mergeCell ref="B56:F56"/>
    <mergeCell ref="B60:F60"/>
    <mergeCell ref="B64:F64"/>
    <mergeCell ref="G64:K64"/>
    <mergeCell ref="C43:E43"/>
    <mergeCell ref="C48:E48"/>
    <mergeCell ref="C49:E49"/>
    <mergeCell ref="C50:E50"/>
    <mergeCell ref="C51:E51"/>
    <mergeCell ref="C35:E35"/>
    <mergeCell ref="C39:E39"/>
    <mergeCell ref="C40:E40"/>
    <mergeCell ref="C41:E41"/>
    <mergeCell ref="C42:E42"/>
    <mergeCell ref="C27:E27"/>
    <mergeCell ref="C31:E31"/>
    <mergeCell ref="C32:E32"/>
    <mergeCell ref="C33:E33"/>
    <mergeCell ref="C34:E34"/>
    <mergeCell ref="C26:E26"/>
    <mergeCell ref="B6:G6"/>
    <mergeCell ref="B9:C9"/>
    <mergeCell ref="D9:E9"/>
    <mergeCell ref="D10:F10"/>
    <mergeCell ref="D11:F11"/>
    <mergeCell ref="D12:F12"/>
    <mergeCell ref="C17:E17"/>
    <mergeCell ref="C18:E18"/>
    <mergeCell ref="C19:E19"/>
    <mergeCell ref="C20:E20"/>
    <mergeCell ref="C21:E21"/>
    <mergeCell ref="C22:E22"/>
    <mergeCell ref="C23:E23"/>
    <mergeCell ref="C24:E24"/>
    <mergeCell ref="C25:E25"/>
  </mergeCells>
  <conditionalFormatting sqref="A11:C11">
    <cfRule type="cellIs" dxfId="23" priority="2" operator="equal">
      <formula>0</formula>
    </cfRule>
  </conditionalFormatting>
  <pageMargins left="0.7" right="0.7" top="0.78749999999999998" bottom="0.78749999999999998"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4C0E9"/>
  </sheetPr>
  <dimension ref="A1:AA320"/>
  <sheetViews>
    <sheetView zoomScaleNormal="100" workbookViewId="0" xr3:uid="{958C4451-9541-5A59-BF78-D2F731DF1C81}">
      <pane xSplit="6" ySplit="5" topLeftCell="G6" activePane="bottomRight" state="frozen"/>
      <selection pane="bottomRight" activeCell="J34" sqref="J34"/>
      <selection pane="bottomLeft" activeCell="A6" sqref="A6"/>
      <selection pane="topRight" activeCell="G1" sqref="G1"/>
    </sheetView>
  </sheetViews>
  <sheetFormatPr defaultColWidth="11.5" defaultRowHeight="14.45" outlineLevelRow="1"/>
  <cols>
    <col min="1" max="1" width="1.125" style="21" customWidth="1"/>
    <col min="2" max="2" width="4.5" style="25" hidden="1" customWidth="1"/>
    <col min="3" max="3" width="5.5" style="25" hidden="1" customWidth="1"/>
    <col min="4" max="4" width="45.25" style="21" customWidth="1"/>
    <col min="5" max="5" width="32.5" style="21" customWidth="1"/>
    <col min="6" max="6" width="1.5" style="21" customWidth="1"/>
    <col min="7" max="8" width="17.125" style="21" customWidth="1"/>
    <col min="9" max="9" width="22.25" style="21" customWidth="1"/>
    <col min="10" max="10" width="35.75" style="21" bestFit="1" customWidth="1"/>
    <col min="11" max="11" width="33.75" style="21" customWidth="1"/>
    <col min="12" max="12" width="2" style="21" customWidth="1"/>
    <col min="13" max="13" width="25.25" style="21" customWidth="1"/>
    <col min="14" max="14" width="27.125" style="21" customWidth="1"/>
    <col min="15" max="15" width="24.5" style="21" customWidth="1"/>
    <col min="16" max="16" width="20.25" style="26" customWidth="1"/>
    <col min="17" max="17" width="2" style="21" customWidth="1"/>
    <col min="18" max="21" width="20.25" style="21" customWidth="1"/>
    <col min="22" max="22" width="1.125" style="21" customWidth="1"/>
    <col min="23" max="23" width="14.5" style="21" customWidth="1"/>
    <col min="24" max="24" width="4.5" style="21" customWidth="1"/>
    <col min="25" max="25" width="6.125" style="21" customWidth="1"/>
    <col min="26" max="26" width="11.5" style="21"/>
    <col min="27" max="27" width="1.875" style="21" customWidth="1"/>
    <col min="28" max="16384" width="11.5" style="21"/>
  </cols>
  <sheetData>
    <row r="1" spans="1:27" ht="18.600000000000001">
      <c r="A1" s="27" t="s">
        <v>65</v>
      </c>
      <c r="AA1" s="28" t="s">
        <v>66</v>
      </c>
    </row>
    <row r="2" spans="1:27">
      <c r="AA2" s="28" t="s">
        <v>66</v>
      </c>
    </row>
    <row r="3" spans="1:27">
      <c r="AA3" s="28" t="s">
        <v>66</v>
      </c>
    </row>
    <row r="4" spans="1:27" ht="17.25" customHeight="1">
      <c r="G4" s="29" t="s">
        <v>67</v>
      </c>
      <c r="H4" s="29" t="s">
        <v>68</v>
      </c>
      <c r="I4" s="29" t="s">
        <v>69</v>
      </c>
      <c r="J4" s="29" t="s">
        <v>70</v>
      </c>
      <c r="K4" s="29" t="s">
        <v>71</v>
      </c>
      <c r="M4" s="29" t="s">
        <v>72</v>
      </c>
      <c r="N4" s="29" t="s">
        <v>73</v>
      </c>
      <c r="O4" s="29" t="s">
        <v>74</v>
      </c>
      <c r="P4" s="29" t="s">
        <v>75</v>
      </c>
      <c r="R4" s="29">
        <v>2026</v>
      </c>
      <c r="S4" s="29">
        <v>2027</v>
      </c>
      <c r="T4" s="29">
        <v>2028</v>
      </c>
      <c r="U4" s="29">
        <v>2029</v>
      </c>
      <c r="W4" s="30" t="s">
        <v>76</v>
      </c>
      <c r="AA4" s="28" t="s">
        <v>66</v>
      </c>
    </row>
    <row r="5" spans="1:27" ht="17.25" customHeight="1">
      <c r="B5" s="31" t="s">
        <v>77</v>
      </c>
      <c r="C5" s="31" t="s">
        <v>78</v>
      </c>
      <c r="D5" s="26" t="s">
        <v>9</v>
      </c>
      <c r="E5" s="26" t="s">
        <v>79</v>
      </c>
      <c r="G5" s="32" t="s">
        <v>80</v>
      </c>
      <c r="H5" s="32" t="s">
        <v>80</v>
      </c>
      <c r="I5" s="32" t="s">
        <v>81</v>
      </c>
      <c r="J5" s="32" t="s">
        <v>81</v>
      </c>
      <c r="K5" s="32" t="s">
        <v>81</v>
      </c>
      <c r="M5" s="32" t="s">
        <v>82</v>
      </c>
      <c r="N5" s="32" t="s">
        <v>83</v>
      </c>
      <c r="O5" s="32"/>
      <c r="P5" s="29" t="s">
        <v>84</v>
      </c>
      <c r="R5" s="32" t="s">
        <v>84</v>
      </c>
      <c r="S5" s="32" t="s">
        <v>84</v>
      </c>
      <c r="T5" s="32" t="s">
        <v>84</v>
      </c>
      <c r="U5" s="32" t="s">
        <v>84</v>
      </c>
      <c r="W5" s="30" t="s">
        <v>85</v>
      </c>
      <c r="AA5" s="28" t="s">
        <v>66</v>
      </c>
    </row>
    <row r="6" spans="1:27">
      <c r="M6" s="33"/>
      <c r="N6" s="33"/>
      <c r="O6" s="33"/>
      <c r="P6" s="34"/>
      <c r="R6" s="33"/>
      <c r="S6" s="33"/>
      <c r="T6" s="33"/>
      <c r="U6" s="33"/>
      <c r="AA6" s="28" t="s">
        <v>66</v>
      </c>
    </row>
    <row r="7" spans="1:27">
      <c r="A7" s="35" t="str">
        <f>"Lot de travaux 1 "&amp;D10</f>
        <v>Lot de travaux 1 &lt;Nom du lot de travaux 1&gt;</v>
      </c>
      <c r="B7" s="36"/>
      <c r="C7" s="36"/>
      <c r="D7" s="37"/>
      <c r="E7" s="37"/>
      <c r="F7" s="37"/>
      <c r="G7" s="37"/>
      <c r="H7" s="37"/>
      <c r="I7" s="37"/>
      <c r="J7" s="37"/>
      <c r="K7" s="37"/>
      <c r="L7" s="37"/>
      <c r="M7" s="38"/>
      <c r="N7" s="38"/>
      <c r="O7" s="38"/>
      <c r="P7" s="39"/>
      <c r="Q7" s="37"/>
      <c r="R7" s="39"/>
      <c r="S7" s="38"/>
      <c r="T7" s="38"/>
      <c r="U7" s="38"/>
      <c r="V7" s="39"/>
      <c r="W7" s="38"/>
      <c r="X7" s="39"/>
      <c r="Y7" s="38"/>
      <c r="AA7" s="28" t="s">
        <v>66</v>
      </c>
    </row>
    <row r="8" spans="1:27" s="26" customFormat="1" outlineLevel="1">
      <c r="B8" s="40"/>
      <c r="C8" s="41"/>
      <c r="D8" s="40" t="s">
        <v>86</v>
      </c>
      <c r="E8" s="42"/>
      <c r="F8" s="42"/>
      <c r="G8" s="43"/>
      <c r="H8" s="43"/>
      <c r="I8" s="42"/>
      <c r="J8" s="42"/>
      <c r="K8" s="42"/>
      <c r="L8" s="42"/>
      <c r="M8" s="44"/>
      <c r="N8" s="44"/>
      <c r="O8" s="44"/>
      <c r="P8" s="44"/>
      <c r="Q8" s="42"/>
      <c r="R8" s="44"/>
      <c r="S8" s="44"/>
      <c r="T8" s="44"/>
      <c r="U8" s="44"/>
      <c r="V8" s="44"/>
      <c r="W8" s="44"/>
      <c r="X8" s="44"/>
      <c r="Y8" s="44"/>
      <c r="AA8" s="28" t="s">
        <v>66</v>
      </c>
    </row>
    <row r="9" spans="1:27" ht="6.75" customHeight="1" outlineLevel="1">
      <c r="AA9" s="28" t="s">
        <v>66</v>
      </c>
    </row>
    <row r="10" spans="1:27" s="26" customFormat="1" outlineLevel="1">
      <c r="B10" s="45" t="s">
        <v>87</v>
      </c>
      <c r="C10" s="45">
        <v>0</v>
      </c>
      <c r="D10" s="46" t="s">
        <v>88</v>
      </c>
      <c r="E10" s="46"/>
      <c r="F10" s="47"/>
      <c r="G10" s="48">
        <f>MIN(G12:G35)</f>
        <v>0</v>
      </c>
      <c r="H10" s="48">
        <f>MAX(H12:H35)</f>
        <v>0</v>
      </c>
      <c r="I10" s="49"/>
      <c r="J10" s="49"/>
      <c r="K10" s="49"/>
      <c r="L10" s="47"/>
      <c r="M10" s="50"/>
      <c r="N10" s="50"/>
      <c r="O10" s="50"/>
      <c r="P10" s="50"/>
      <c r="Q10" s="47"/>
      <c r="R10" s="51"/>
      <c r="S10" s="51"/>
      <c r="T10" s="51"/>
      <c r="U10" s="51"/>
      <c r="V10" s="47"/>
      <c r="W10" s="52"/>
      <c r="X10" s="47"/>
      <c r="Y10" s="47"/>
      <c r="AA10" s="53" t="s">
        <v>66</v>
      </c>
    </row>
    <row r="11" spans="1:27" ht="6.75" customHeight="1" outlineLevel="1">
      <c r="B11" s="54"/>
      <c r="C11" s="54"/>
      <c r="D11" s="55"/>
      <c r="E11" s="55"/>
      <c r="F11" s="55"/>
      <c r="G11" s="55"/>
      <c r="H11" s="55"/>
      <c r="I11" s="55"/>
      <c r="J11" s="55"/>
      <c r="K11" s="55"/>
      <c r="L11" s="55"/>
      <c r="M11" s="55"/>
      <c r="N11" s="55"/>
      <c r="O11" s="55"/>
      <c r="P11" s="56"/>
      <c r="Q11" s="55"/>
      <c r="R11" s="55"/>
      <c r="S11" s="55"/>
      <c r="T11" s="55"/>
      <c r="U11" s="55"/>
      <c r="V11" s="55"/>
      <c r="W11" s="55"/>
      <c r="X11" s="55"/>
      <c r="Y11" s="55"/>
      <c r="AA11" s="28" t="s">
        <v>66</v>
      </c>
    </row>
    <row r="12" spans="1:27" outlineLevel="1">
      <c r="B12" s="57" t="s">
        <v>87</v>
      </c>
      <c r="C12" s="57"/>
      <c r="D12" s="58" t="s">
        <v>89</v>
      </c>
      <c r="E12" s="58"/>
      <c r="F12" s="55"/>
      <c r="G12" s="59"/>
      <c r="H12" s="59"/>
      <c r="I12" s="60" t="s">
        <v>90</v>
      </c>
      <c r="J12" s="60" t="s">
        <v>91</v>
      </c>
      <c r="K12" s="61" t="s">
        <v>92</v>
      </c>
      <c r="L12" s="55"/>
      <c r="M12" s="62">
        <f t="shared" ref="M12:M35" si="0">IFERROR(VLOOKUP($J12,Stundensatz,2,FALSE()),)</f>
        <v>0</v>
      </c>
      <c r="N12" s="62">
        <v>40</v>
      </c>
      <c r="O12" s="63">
        <v>10</v>
      </c>
      <c r="P12" s="64">
        <f t="shared" ref="P12:P35" si="1">IF(ISNUMBER(SEARCH("extern",$J12)),N12*O12,M12*O12)</f>
        <v>400</v>
      </c>
      <c r="Q12" s="55"/>
      <c r="R12" s="65"/>
      <c r="S12" s="65"/>
      <c r="T12" s="65"/>
      <c r="U12" s="65"/>
      <c r="W12" s="33">
        <f t="shared" ref="W12:W35" si="2">IF(P12=0,"",P12-SUM(R12:U12))</f>
        <v>400</v>
      </c>
      <c r="AA12" s="28" t="s">
        <v>66</v>
      </c>
    </row>
    <row r="13" spans="1:27" outlineLevel="1">
      <c r="B13" s="66" t="s">
        <v>87</v>
      </c>
      <c r="C13" s="66"/>
      <c r="D13" s="58" t="s">
        <v>89</v>
      </c>
      <c r="E13" s="67"/>
      <c r="G13" s="59"/>
      <c r="H13" s="59"/>
      <c r="I13" s="60" t="s">
        <v>93</v>
      </c>
      <c r="J13" s="68" t="s">
        <v>94</v>
      </c>
      <c r="K13" s="2"/>
      <c r="M13" s="69">
        <f t="shared" si="0"/>
        <v>90</v>
      </c>
      <c r="N13" s="69"/>
      <c r="O13" s="70">
        <v>10</v>
      </c>
      <c r="P13" s="71">
        <f t="shared" si="1"/>
        <v>900</v>
      </c>
      <c r="R13" s="72"/>
      <c r="S13" s="72"/>
      <c r="T13" s="72"/>
      <c r="U13" s="72"/>
      <c r="W13" s="33">
        <f t="shared" si="2"/>
        <v>900</v>
      </c>
      <c r="AA13" s="28" t="s">
        <v>66</v>
      </c>
    </row>
    <row r="14" spans="1:27" outlineLevel="1">
      <c r="B14" s="57" t="s">
        <v>87</v>
      </c>
      <c r="C14" s="57"/>
      <c r="D14" s="58" t="s">
        <v>89</v>
      </c>
      <c r="E14" s="58"/>
      <c r="G14" s="59"/>
      <c r="H14" s="59"/>
      <c r="I14" s="60"/>
      <c r="J14" s="68" t="s">
        <v>95</v>
      </c>
      <c r="K14" s="2"/>
      <c r="M14" s="69">
        <f t="shared" si="0"/>
        <v>0</v>
      </c>
      <c r="N14" s="69"/>
      <c r="O14" s="70">
        <v>10</v>
      </c>
      <c r="P14" s="71">
        <f t="shared" si="1"/>
        <v>0</v>
      </c>
      <c r="R14" s="72"/>
      <c r="S14" s="72"/>
      <c r="T14" s="72"/>
      <c r="U14" s="72"/>
      <c r="W14" s="33" t="str">
        <f t="shared" si="2"/>
        <v/>
      </c>
      <c r="AA14" s="28" t="s">
        <v>66</v>
      </c>
    </row>
    <row r="15" spans="1:27" outlineLevel="1">
      <c r="B15" s="66" t="s">
        <v>87</v>
      </c>
      <c r="C15" s="57"/>
      <c r="D15" s="58" t="s">
        <v>89</v>
      </c>
      <c r="E15" s="67"/>
      <c r="G15" s="59"/>
      <c r="H15" s="59"/>
      <c r="I15" s="60"/>
      <c r="J15" s="68" t="s">
        <v>96</v>
      </c>
      <c r="K15" s="2"/>
      <c r="M15" s="69">
        <f t="shared" si="0"/>
        <v>156</v>
      </c>
      <c r="N15" s="69"/>
      <c r="O15" s="70">
        <v>10</v>
      </c>
      <c r="P15" s="71">
        <f t="shared" si="1"/>
        <v>1560</v>
      </c>
      <c r="R15" s="72"/>
      <c r="S15" s="72"/>
      <c r="T15" s="72"/>
      <c r="U15" s="72"/>
      <c r="W15" s="33">
        <f t="shared" si="2"/>
        <v>1560</v>
      </c>
      <c r="AA15" s="28" t="s">
        <v>66</v>
      </c>
    </row>
    <row r="16" spans="1:27" outlineLevel="1">
      <c r="B16" s="57" t="s">
        <v>87</v>
      </c>
      <c r="C16" s="66"/>
      <c r="D16" s="58" t="s">
        <v>89</v>
      </c>
      <c r="E16" s="58"/>
      <c r="G16" s="59"/>
      <c r="H16" s="59"/>
      <c r="I16" s="60"/>
      <c r="J16" s="68"/>
      <c r="K16" s="2"/>
      <c r="M16" s="69">
        <f t="shared" si="0"/>
        <v>0</v>
      </c>
      <c r="N16" s="69"/>
      <c r="O16" s="70"/>
      <c r="P16" s="71">
        <f t="shared" si="1"/>
        <v>0</v>
      </c>
      <c r="R16" s="72"/>
      <c r="S16" s="72"/>
      <c r="T16" s="72"/>
      <c r="U16" s="72"/>
      <c r="W16" s="33" t="str">
        <f t="shared" si="2"/>
        <v/>
      </c>
      <c r="AA16" s="28" t="s">
        <v>66</v>
      </c>
    </row>
    <row r="17" spans="2:27" outlineLevel="1">
      <c r="B17" s="66" t="s">
        <v>87</v>
      </c>
      <c r="C17" s="57"/>
      <c r="D17" s="58" t="s">
        <v>89</v>
      </c>
      <c r="E17" s="67"/>
      <c r="G17" s="59"/>
      <c r="H17" s="59"/>
      <c r="I17" s="60"/>
      <c r="J17" s="68"/>
      <c r="K17" s="2"/>
      <c r="M17" s="69">
        <f t="shared" si="0"/>
        <v>0</v>
      </c>
      <c r="N17" s="69"/>
      <c r="O17" s="70"/>
      <c r="P17" s="71">
        <f t="shared" si="1"/>
        <v>0</v>
      </c>
      <c r="R17" s="72"/>
      <c r="S17" s="72"/>
      <c r="T17" s="72"/>
      <c r="U17" s="72"/>
      <c r="W17" s="33" t="str">
        <f t="shared" si="2"/>
        <v/>
      </c>
      <c r="AA17" s="28" t="s">
        <v>66</v>
      </c>
    </row>
    <row r="18" spans="2:27" outlineLevel="1">
      <c r="B18" s="57" t="s">
        <v>87</v>
      </c>
      <c r="C18" s="57"/>
      <c r="D18" s="58" t="s">
        <v>89</v>
      </c>
      <c r="E18" s="58"/>
      <c r="G18" s="59"/>
      <c r="H18" s="59"/>
      <c r="I18" s="60"/>
      <c r="J18" s="68"/>
      <c r="K18" s="2"/>
      <c r="M18" s="69">
        <f t="shared" si="0"/>
        <v>0</v>
      </c>
      <c r="N18" s="69"/>
      <c r="O18" s="70"/>
      <c r="P18" s="71">
        <f t="shared" si="1"/>
        <v>0</v>
      </c>
      <c r="R18" s="72"/>
      <c r="S18" s="72"/>
      <c r="T18" s="72"/>
      <c r="U18" s="72"/>
      <c r="W18" s="33" t="str">
        <f t="shared" si="2"/>
        <v/>
      </c>
      <c r="AA18" s="28" t="s">
        <v>66</v>
      </c>
    </row>
    <row r="19" spans="2:27" outlineLevel="1">
      <c r="B19" s="66" t="s">
        <v>87</v>
      </c>
      <c r="C19" s="66"/>
      <c r="D19" s="58" t="s">
        <v>89</v>
      </c>
      <c r="E19" s="67"/>
      <c r="G19" s="59"/>
      <c r="H19" s="59"/>
      <c r="I19" s="60"/>
      <c r="J19" s="68"/>
      <c r="K19" s="2"/>
      <c r="M19" s="69">
        <f t="shared" si="0"/>
        <v>0</v>
      </c>
      <c r="N19" s="69"/>
      <c r="O19" s="70"/>
      <c r="P19" s="71">
        <f t="shared" si="1"/>
        <v>0</v>
      </c>
      <c r="R19" s="72"/>
      <c r="S19" s="72"/>
      <c r="T19" s="72"/>
      <c r="U19" s="72"/>
      <c r="W19" s="33" t="str">
        <f t="shared" si="2"/>
        <v/>
      </c>
      <c r="AA19" s="28" t="s">
        <v>66</v>
      </c>
    </row>
    <row r="20" spans="2:27" outlineLevel="1">
      <c r="B20" s="57" t="s">
        <v>87</v>
      </c>
      <c r="C20" s="57"/>
      <c r="D20" s="58" t="s">
        <v>89</v>
      </c>
      <c r="E20" s="58"/>
      <c r="G20" s="59"/>
      <c r="H20" s="59"/>
      <c r="I20" s="60"/>
      <c r="J20" s="68"/>
      <c r="K20" s="2"/>
      <c r="M20" s="69">
        <f t="shared" si="0"/>
        <v>0</v>
      </c>
      <c r="N20" s="69"/>
      <c r="O20" s="70"/>
      <c r="P20" s="71">
        <f t="shared" si="1"/>
        <v>0</v>
      </c>
      <c r="R20" s="72"/>
      <c r="S20" s="72"/>
      <c r="T20" s="72"/>
      <c r="U20" s="72"/>
      <c r="W20" s="33" t="str">
        <f t="shared" si="2"/>
        <v/>
      </c>
      <c r="AA20" s="28" t="s">
        <v>66</v>
      </c>
    </row>
    <row r="21" spans="2:27" outlineLevel="1">
      <c r="B21" s="66" t="s">
        <v>87</v>
      </c>
      <c r="C21" s="57"/>
      <c r="D21" s="58" t="s">
        <v>89</v>
      </c>
      <c r="E21" s="67"/>
      <c r="G21" s="59"/>
      <c r="H21" s="59"/>
      <c r="I21" s="60"/>
      <c r="J21" s="68"/>
      <c r="K21" s="2"/>
      <c r="M21" s="69">
        <f t="shared" si="0"/>
        <v>0</v>
      </c>
      <c r="N21" s="69"/>
      <c r="O21" s="70"/>
      <c r="P21" s="71">
        <f t="shared" si="1"/>
        <v>0</v>
      </c>
      <c r="R21" s="72"/>
      <c r="S21" s="72"/>
      <c r="T21" s="72"/>
      <c r="U21" s="72"/>
      <c r="W21" s="33" t="str">
        <f t="shared" si="2"/>
        <v/>
      </c>
      <c r="AA21" s="28" t="s">
        <v>66</v>
      </c>
    </row>
    <row r="22" spans="2:27" outlineLevel="1">
      <c r="B22" s="66" t="s">
        <v>87</v>
      </c>
      <c r="C22" s="57"/>
      <c r="D22" s="58" t="s">
        <v>89</v>
      </c>
      <c r="E22" s="67"/>
      <c r="G22" s="59"/>
      <c r="H22" s="59"/>
      <c r="I22" s="60"/>
      <c r="J22" s="68"/>
      <c r="K22" s="2"/>
      <c r="M22" s="69">
        <f t="shared" si="0"/>
        <v>0</v>
      </c>
      <c r="N22" s="69"/>
      <c r="O22" s="70"/>
      <c r="P22" s="71">
        <f t="shared" si="1"/>
        <v>0</v>
      </c>
      <c r="R22" s="72"/>
      <c r="S22" s="72"/>
      <c r="T22" s="72"/>
      <c r="U22" s="72"/>
      <c r="W22" s="33" t="str">
        <f t="shared" si="2"/>
        <v/>
      </c>
      <c r="AA22" s="28" t="s">
        <v>66</v>
      </c>
    </row>
    <row r="23" spans="2:27" outlineLevel="1">
      <c r="B23" s="57" t="s">
        <v>87</v>
      </c>
      <c r="C23" s="66"/>
      <c r="D23" s="58" t="s">
        <v>89</v>
      </c>
      <c r="E23" s="58"/>
      <c r="G23" s="59"/>
      <c r="H23" s="59"/>
      <c r="I23" s="60"/>
      <c r="J23" s="68"/>
      <c r="K23" s="2"/>
      <c r="M23" s="69">
        <f t="shared" si="0"/>
        <v>0</v>
      </c>
      <c r="N23" s="69"/>
      <c r="O23" s="70"/>
      <c r="P23" s="71">
        <f t="shared" si="1"/>
        <v>0</v>
      </c>
      <c r="R23" s="72"/>
      <c r="S23" s="72"/>
      <c r="T23" s="72"/>
      <c r="U23" s="72"/>
      <c r="W23" s="33" t="str">
        <f t="shared" si="2"/>
        <v/>
      </c>
      <c r="AA23" s="28" t="s">
        <v>66</v>
      </c>
    </row>
    <row r="24" spans="2:27" outlineLevel="1">
      <c r="B24" s="66" t="s">
        <v>87</v>
      </c>
      <c r="C24" s="57"/>
      <c r="D24" s="58" t="s">
        <v>89</v>
      </c>
      <c r="E24" s="67"/>
      <c r="G24" s="59"/>
      <c r="H24" s="59"/>
      <c r="I24" s="60"/>
      <c r="J24" s="68"/>
      <c r="K24" s="2"/>
      <c r="M24" s="69">
        <f t="shared" si="0"/>
        <v>0</v>
      </c>
      <c r="N24" s="69"/>
      <c r="O24" s="70"/>
      <c r="P24" s="71">
        <f t="shared" si="1"/>
        <v>0</v>
      </c>
      <c r="R24" s="72"/>
      <c r="S24" s="72"/>
      <c r="T24" s="72"/>
      <c r="U24" s="72"/>
      <c r="W24" s="33" t="str">
        <f t="shared" si="2"/>
        <v/>
      </c>
      <c r="AA24" s="28" t="s">
        <v>66</v>
      </c>
    </row>
    <row r="25" spans="2:27" outlineLevel="1">
      <c r="B25" s="57" t="s">
        <v>87</v>
      </c>
      <c r="C25" s="57"/>
      <c r="D25" s="58" t="s">
        <v>89</v>
      </c>
      <c r="E25" s="58"/>
      <c r="G25" s="59"/>
      <c r="H25" s="59"/>
      <c r="I25" s="60"/>
      <c r="J25" s="68"/>
      <c r="K25" s="2"/>
      <c r="M25" s="69">
        <f t="shared" si="0"/>
        <v>0</v>
      </c>
      <c r="N25" s="69"/>
      <c r="O25" s="70"/>
      <c r="P25" s="71">
        <f t="shared" si="1"/>
        <v>0</v>
      </c>
      <c r="R25" s="72"/>
      <c r="S25" s="72"/>
      <c r="T25" s="72"/>
      <c r="U25" s="72"/>
      <c r="W25" s="33" t="str">
        <f t="shared" si="2"/>
        <v/>
      </c>
      <c r="AA25" s="28" t="s">
        <v>66</v>
      </c>
    </row>
    <row r="26" spans="2:27" outlineLevel="1">
      <c r="B26" s="66" t="s">
        <v>87</v>
      </c>
      <c r="C26" s="66"/>
      <c r="D26" s="58" t="s">
        <v>89</v>
      </c>
      <c r="E26" s="67"/>
      <c r="G26" s="59"/>
      <c r="H26" s="59"/>
      <c r="I26" s="60"/>
      <c r="J26" s="68"/>
      <c r="K26" s="2"/>
      <c r="M26" s="69">
        <f t="shared" si="0"/>
        <v>0</v>
      </c>
      <c r="N26" s="69"/>
      <c r="O26" s="70"/>
      <c r="P26" s="71">
        <f t="shared" si="1"/>
        <v>0</v>
      </c>
      <c r="R26" s="72"/>
      <c r="S26" s="72"/>
      <c r="T26" s="72"/>
      <c r="U26" s="72"/>
      <c r="W26" s="33" t="str">
        <f t="shared" si="2"/>
        <v/>
      </c>
      <c r="AA26" s="28" t="s">
        <v>66</v>
      </c>
    </row>
    <row r="27" spans="2:27" outlineLevel="1">
      <c r="B27" s="57" t="s">
        <v>87</v>
      </c>
      <c r="C27" s="57"/>
      <c r="D27" s="58" t="s">
        <v>89</v>
      </c>
      <c r="E27" s="58"/>
      <c r="G27" s="59"/>
      <c r="H27" s="59"/>
      <c r="I27" s="60"/>
      <c r="J27" s="68"/>
      <c r="K27" s="2"/>
      <c r="M27" s="69">
        <f t="shared" si="0"/>
        <v>0</v>
      </c>
      <c r="N27" s="69"/>
      <c r="O27" s="70"/>
      <c r="P27" s="71">
        <f t="shared" si="1"/>
        <v>0</v>
      </c>
      <c r="R27" s="72"/>
      <c r="S27" s="72"/>
      <c r="T27" s="72"/>
      <c r="U27" s="72"/>
      <c r="W27" s="33" t="str">
        <f t="shared" si="2"/>
        <v/>
      </c>
      <c r="AA27" s="28" t="s">
        <v>66</v>
      </c>
    </row>
    <row r="28" spans="2:27" outlineLevel="1">
      <c r="B28" s="66" t="s">
        <v>87</v>
      </c>
      <c r="C28" s="57"/>
      <c r="D28" s="58" t="s">
        <v>89</v>
      </c>
      <c r="E28" s="67"/>
      <c r="G28" s="59"/>
      <c r="H28" s="59"/>
      <c r="I28" s="60"/>
      <c r="J28" s="68"/>
      <c r="K28" s="2"/>
      <c r="M28" s="69">
        <f t="shared" si="0"/>
        <v>0</v>
      </c>
      <c r="N28" s="69"/>
      <c r="O28" s="70"/>
      <c r="P28" s="71">
        <f t="shared" si="1"/>
        <v>0</v>
      </c>
      <c r="R28" s="72"/>
      <c r="S28" s="72"/>
      <c r="T28" s="72"/>
      <c r="U28" s="72"/>
      <c r="W28" s="33" t="str">
        <f t="shared" si="2"/>
        <v/>
      </c>
      <c r="AA28" s="28" t="s">
        <v>66</v>
      </c>
    </row>
    <row r="29" spans="2:27" outlineLevel="1">
      <c r="B29" s="66" t="s">
        <v>87</v>
      </c>
      <c r="C29" s="57"/>
      <c r="D29" s="58" t="s">
        <v>89</v>
      </c>
      <c r="E29" s="67"/>
      <c r="G29" s="59"/>
      <c r="H29" s="59"/>
      <c r="I29" s="60"/>
      <c r="J29" s="68"/>
      <c r="K29" s="2"/>
      <c r="M29" s="69">
        <f t="shared" si="0"/>
        <v>0</v>
      </c>
      <c r="N29" s="69"/>
      <c r="O29" s="70"/>
      <c r="P29" s="71">
        <f t="shared" si="1"/>
        <v>0</v>
      </c>
      <c r="R29" s="72"/>
      <c r="S29" s="72"/>
      <c r="T29" s="72"/>
      <c r="U29" s="72"/>
      <c r="W29" s="33" t="str">
        <f t="shared" si="2"/>
        <v/>
      </c>
      <c r="AA29" s="28" t="s">
        <v>66</v>
      </c>
    </row>
    <row r="30" spans="2:27" outlineLevel="1">
      <c r="B30" s="57" t="s">
        <v>87</v>
      </c>
      <c r="C30" s="66"/>
      <c r="D30" s="58" t="s">
        <v>89</v>
      </c>
      <c r="E30" s="58"/>
      <c r="G30" s="59"/>
      <c r="H30" s="59"/>
      <c r="I30" s="60"/>
      <c r="J30" s="68"/>
      <c r="K30" s="2"/>
      <c r="M30" s="69">
        <f t="shared" si="0"/>
        <v>0</v>
      </c>
      <c r="N30" s="69"/>
      <c r="O30" s="70"/>
      <c r="P30" s="71">
        <f t="shared" si="1"/>
        <v>0</v>
      </c>
      <c r="R30" s="72"/>
      <c r="S30" s="72"/>
      <c r="T30" s="72"/>
      <c r="U30" s="72"/>
      <c r="W30" s="33" t="str">
        <f t="shared" si="2"/>
        <v/>
      </c>
      <c r="AA30" s="28" t="s">
        <v>66</v>
      </c>
    </row>
    <row r="31" spans="2:27" outlineLevel="1">
      <c r="B31" s="66" t="s">
        <v>87</v>
      </c>
      <c r="C31" s="57"/>
      <c r="D31" s="58" t="s">
        <v>89</v>
      </c>
      <c r="E31" s="67"/>
      <c r="G31" s="59"/>
      <c r="H31" s="59"/>
      <c r="I31" s="60"/>
      <c r="J31" s="68"/>
      <c r="K31" s="2"/>
      <c r="M31" s="69">
        <f t="shared" si="0"/>
        <v>0</v>
      </c>
      <c r="N31" s="69"/>
      <c r="O31" s="70"/>
      <c r="P31" s="71">
        <f t="shared" si="1"/>
        <v>0</v>
      </c>
      <c r="R31" s="72"/>
      <c r="S31" s="72"/>
      <c r="T31" s="72"/>
      <c r="U31" s="72"/>
      <c r="W31" s="33" t="str">
        <f t="shared" si="2"/>
        <v/>
      </c>
      <c r="AA31" s="28" t="s">
        <v>66</v>
      </c>
    </row>
    <row r="32" spans="2:27" outlineLevel="1">
      <c r="B32" s="57" t="s">
        <v>87</v>
      </c>
      <c r="C32" s="57"/>
      <c r="D32" s="58" t="s">
        <v>89</v>
      </c>
      <c r="E32" s="58"/>
      <c r="G32" s="59"/>
      <c r="H32" s="59"/>
      <c r="I32" s="60"/>
      <c r="J32" s="68"/>
      <c r="K32" s="2"/>
      <c r="M32" s="69">
        <f t="shared" si="0"/>
        <v>0</v>
      </c>
      <c r="N32" s="69"/>
      <c r="O32" s="70"/>
      <c r="P32" s="71">
        <f t="shared" si="1"/>
        <v>0</v>
      </c>
      <c r="R32" s="72"/>
      <c r="S32" s="72"/>
      <c r="T32" s="72"/>
      <c r="U32" s="72"/>
      <c r="W32" s="33" t="str">
        <f t="shared" si="2"/>
        <v/>
      </c>
      <c r="AA32" s="28" t="s">
        <v>66</v>
      </c>
    </row>
    <row r="33" spans="1:27" outlineLevel="1">
      <c r="B33" s="66" t="s">
        <v>87</v>
      </c>
      <c r="C33" s="66"/>
      <c r="D33" s="58" t="s">
        <v>89</v>
      </c>
      <c r="E33" s="67"/>
      <c r="G33" s="59"/>
      <c r="H33" s="59"/>
      <c r="I33" s="60"/>
      <c r="J33" s="68"/>
      <c r="K33" s="2"/>
      <c r="M33" s="69">
        <f t="shared" si="0"/>
        <v>0</v>
      </c>
      <c r="N33" s="69"/>
      <c r="O33" s="70"/>
      <c r="P33" s="71">
        <f t="shared" si="1"/>
        <v>0</v>
      </c>
      <c r="R33" s="72"/>
      <c r="S33" s="72"/>
      <c r="T33" s="72"/>
      <c r="U33" s="72"/>
      <c r="W33" s="33" t="str">
        <f t="shared" si="2"/>
        <v/>
      </c>
      <c r="AA33" s="28" t="s">
        <v>66</v>
      </c>
    </row>
    <row r="34" spans="1:27" outlineLevel="1">
      <c r="B34" s="57" t="s">
        <v>87</v>
      </c>
      <c r="C34" s="57"/>
      <c r="D34" s="58" t="s">
        <v>89</v>
      </c>
      <c r="E34" s="58"/>
      <c r="G34" s="59"/>
      <c r="H34" s="59"/>
      <c r="I34" s="60"/>
      <c r="J34" s="68"/>
      <c r="K34" s="2"/>
      <c r="M34" s="69">
        <f t="shared" si="0"/>
        <v>0</v>
      </c>
      <c r="N34" s="69"/>
      <c r="O34" s="70"/>
      <c r="P34" s="71">
        <f t="shared" si="1"/>
        <v>0</v>
      </c>
      <c r="R34" s="72"/>
      <c r="S34" s="72"/>
      <c r="T34" s="72"/>
      <c r="U34" s="72"/>
      <c r="W34" s="33" t="str">
        <f t="shared" si="2"/>
        <v/>
      </c>
      <c r="AA34" s="28" t="s">
        <v>66</v>
      </c>
    </row>
    <row r="35" spans="1:27" outlineLevel="1">
      <c r="B35" s="66" t="s">
        <v>87</v>
      </c>
      <c r="C35" s="57"/>
      <c r="D35" s="58" t="s">
        <v>89</v>
      </c>
      <c r="E35" s="67"/>
      <c r="G35" s="59"/>
      <c r="H35" s="59"/>
      <c r="I35" s="60"/>
      <c r="J35" s="68"/>
      <c r="K35" s="2"/>
      <c r="M35" s="69">
        <f t="shared" si="0"/>
        <v>0</v>
      </c>
      <c r="N35" s="69"/>
      <c r="O35" s="70"/>
      <c r="P35" s="71">
        <f t="shared" si="1"/>
        <v>0</v>
      </c>
      <c r="R35" s="72"/>
      <c r="S35" s="72"/>
      <c r="T35" s="72"/>
      <c r="U35" s="72"/>
      <c r="W35" s="33" t="str">
        <f t="shared" si="2"/>
        <v/>
      </c>
      <c r="AA35" s="28" t="s">
        <v>66</v>
      </c>
    </row>
    <row r="36" spans="1:27" ht="6.75" customHeight="1" outlineLevel="1">
      <c r="AA36" s="28" t="s">
        <v>66</v>
      </c>
    </row>
    <row r="37" spans="1:27" s="26" customFormat="1" outlineLevel="1">
      <c r="B37" s="40"/>
      <c r="C37" s="41"/>
      <c r="D37" s="40" t="s">
        <v>97</v>
      </c>
      <c r="E37" s="42"/>
      <c r="F37" s="42"/>
      <c r="G37" s="43"/>
      <c r="H37" s="43"/>
      <c r="I37" s="42"/>
      <c r="J37" s="42"/>
      <c r="K37" s="42"/>
      <c r="L37" s="42"/>
      <c r="M37" s="44"/>
      <c r="N37" s="44"/>
      <c r="O37" s="44"/>
      <c r="P37" s="44"/>
      <c r="Q37" s="42"/>
      <c r="R37" s="44"/>
      <c r="S37" s="44"/>
      <c r="T37" s="44"/>
      <c r="U37" s="44"/>
      <c r="V37" s="44"/>
      <c r="W37" s="44"/>
      <c r="X37" s="44"/>
      <c r="Y37" s="44"/>
      <c r="AA37" s="28" t="s">
        <v>66</v>
      </c>
    </row>
    <row r="38" spans="1:27" ht="6.75" customHeight="1" outlineLevel="1">
      <c r="AA38" s="28" t="s">
        <v>66</v>
      </c>
    </row>
    <row r="39" spans="1:27" outlineLevel="1">
      <c r="B39" s="73" t="s">
        <v>87</v>
      </c>
      <c r="C39" s="73" t="s">
        <v>98</v>
      </c>
      <c r="D39" s="74" t="s">
        <v>99</v>
      </c>
      <c r="E39" s="74"/>
      <c r="G39" s="75"/>
      <c r="H39" s="75"/>
      <c r="I39" s="74"/>
      <c r="J39" s="74"/>
      <c r="K39" s="74"/>
      <c r="P39" s="71">
        <f>SUMIFS(P12:P35,$I12:$I35,"Non")</f>
        <v>900</v>
      </c>
      <c r="R39" s="71">
        <f>SUMIFS(R12:R35,$I12:$I35,"Nein")</f>
        <v>0</v>
      </c>
      <c r="S39" s="71">
        <f>SUMIFS(S12:S35,$I12:$I35,"Nein")</f>
        <v>0</v>
      </c>
      <c r="T39" s="71">
        <f>SUMIFS(T12:T35,$I12:$I35,"Nein")</f>
        <v>0</v>
      </c>
      <c r="U39" s="71">
        <f>SUMIFS(U12:U35,$I12:$I35,"Nein")</f>
        <v>0</v>
      </c>
      <c r="AA39" s="28" t="s">
        <v>66</v>
      </c>
    </row>
    <row r="40" spans="1:27" outlineLevel="1">
      <c r="B40" s="73" t="s">
        <v>87</v>
      </c>
      <c r="C40" s="73" t="s">
        <v>100</v>
      </c>
      <c r="D40" s="74" t="s">
        <v>101</v>
      </c>
      <c r="E40" s="74"/>
      <c r="G40" s="75"/>
      <c r="H40" s="75"/>
      <c r="I40" s="74"/>
      <c r="J40" s="74"/>
      <c r="K40" s="74"/>
      <c r="P40" s="71">
        <f>SUMIFS(P12:P35,$I12:$I35,"Oui")</f>
        <v>400</v>
      </c>
      <c r="R40" s="71">
        <f>SUMIFS(R12:R35,$I12:$I35,"Ja")</f>
        <v>0</v>
      </c>
      <c r="S40" s="71">
        <f>SUMIFS(S12:S35,$I12:$I35,"Ja")</f>
        <v>0</v>
      </c>
      <c r="T40" s="71">
        <f>SUMIFS(T12:T35,$I12:$I35,"Ja")</f>
        <v>0</v>
      </c>
      <c r="U40" s="71">
        <f>SUMIFS(U12:U35,$I12:$I35,"Ja")</f>
        <v>0</v>
      </c>
      <c r="AA40" s="28" t="s">
        <v>66</v>
      </c>
    </row>
    <row r="41" spans="1:27" s="26" customFormat="1" outlineLevel="1">
      <c r="B41" s="76" t="s">
        <v>87</v>
      </c>
      <c r="C41" s="76" t="s">
        <v>102</v>
      </c>
      <c r="D41" s="77" t="s">
        <v>103</v>
      </c>
      <c r="E41" s="77"/>
      <c r="F41" s="78"/>
      <c r="G41" s="79"/>
      <c r="H41" s="79"/>
      <c r="I41" s="77"/>
      <c r="J41" s="77"/>
      <c r="K41" s="77"/>
      <c r="L41" s="80"/>
      <c r="M41" s="80"/>
      <c r="N41" s="80"/>
      <c r="O41" s="80"/>
      <c r="P41" s="81">
        <f>SUM(P39:P40)</f>
        <v>1300</v>
      </c>
      <c r="Q41" s="80"/>
      <c r="R41" s="81">
        <f>SUM(R39:R40)</f>
        <v>0</v>
      </c>
      <c r="S41" s="81">
        <f>SUM(S39:S40)</f>
        <v>0</v>
      </c>
      <c r="T41" s="81">
        <f>SUM(T39:T40)</f>
        <v>0</v>
      </c>
      <c r="U41" s="81">
        <f>SUM(U39:U40)</f>
        <v>0</v>
      </c>
      <c r="AA41" s="53" t="s">
        <v>66</v>
      </c>
    </row>
    <row r="42" spans="1:27" ht="6.75" customHeight="1" outlineLevel="1">
      <c r="AA42" s="28" t="s">
        <v>66</v>
      </c>
    </row>
    <row r="43" spans="1:27" outlineLevel="1">
      <c r="B43" s="73" t="s">
        <v>87</v>
      </c>
      <c r="C43" s="73" t="s">
        <v>104</v>
      </c>
      <c r="D43" s="74" t="s">
        <v>105</v>
      </c>
      <c r="E43" s="74"/>
      <c r="G43" s="75"/>
      <c r="H43" s="75"/>
      <c r="I43" s="74"/>
      <c r="J43" s="74"/>
      <c r="K43" s="74"/>
      <c r="P43" s="71">
        <f>SUMIFS(P12:P35,$J12:$J35,"&lt;&gt;"&amp;$D44)</f>
        <v>2460</v>
      </c>
      <c r="R43" s="71">
        <f>SUMIFS(R12:R35,$J12:$J35,"&lt;&gt;"&amp;$D44)</f>
        <v>0</v>
      </c>
      <c r="S43" s="71">
        <f>SUMIFS(S12:S35,$J12:$J35,"&lt;&gt;"&amp;$D44)</f>
        <v>0</v>
      </c>
      <c r="T43" s="71">
        <f>SUMIFS(T12:T35,$J12:$J35,"&lt;&gt;"&amp;$D44)</f>
        <v>0</v>
      </c>
      <c r="U43" s="71">
        <f>SUMIFS(U12:U35,$J12:$J35,"&lt;&gt;"&amp;$D44)</f>
        <v>0</v>
      </c>
      <c r="AA43" s="28" t="s">
        <v>66</v>
      </c>
    </row>
    <row r="44" spans="1:27" outlineLevel="1">
      <c r="B44" s="82" t="s">
        <v>87</v>
      </c>
      <c r="C44" s="82" t="s">
        <v>106</v>
      </c>
      <c r="D44" s="83" t="s">
        <v>91</v>
      </c>
      <c r="E44" s="83"/>
      <c r="F44" s="84"/>
      <c r="G44" s="85"/>
      <c r="H44" s="85"/>
      <c r="I44" s="83"/>
      <c r="J44" s="83"/>
      <c r="K44" s="83"/>
      <c r="L44" s="84"/>
      <c r="M44" s="84"/>
      <c r="N44" s="84"/>
      <c r="O44" s="84"/>
      <c r="P44" s="86">
        <f>SUMIFS(P12:P35,$J12:$J35,$D44)</f>
        <v>400</v>
      </c>
      <c r="Q44" s="84"/>
      <c r="R44" s="86">
        <f>SUMIFS(R12:R35,$J12:$J35,$D44)</f>
        <v>0</v>
      </c>
      <c r="S44" s="86">
        <f>SUMIFS(S12:S35,$J12:$J35,$D44)</f>
        <v>0</v>
      </c>
      <c r="T44" s="86">
        <f>SUMIFS(T12:T35,$J12:$J35,$D44)</f>
        <v>0</v>
      </c>
      <c r="U44" s="86">
        <f>SUMIFS(U12:U35,$J12:$J35,$D44)</f>
        <v>0</v>
      </c>
      <c r="V44" s="84"/>
      <c r="W44" s="84"/>
      <c r="X44" s="84"/>
      <c r="Y44" s="84"/>
      <c r="AA44" s="28" t="s">
        <v>66</v>
      </c>
    </row>
    <row r="45" spans="1:27" outlineLevel="1">
      <c r="A45" s="56"/>
      <c r="B45" s="87"/>
      <c r="C45" s="87"/>
      <c r="D45" s="56"/>
      <c r="E45" s="56"/>
      <c r="F45" s="56"/>
      <c r="G45" s="56"/>
      <c r="H45" s="56"/>
      <c r="I45" s="56"/>
      <c r="J45" s="56"/>
      <c r="K45" s="56"/>
      <c r="L45" s="56"/>
      <c r="M45" s="56"/>
      <c r="N45" s="56"/>
      <c r="O45" s="56"/>
      <c r="P45" s="56"/>
      <c r="Q45" s="56"/>
      <c r="R45" s="56"/>
      <c r="S45" s="56"/>
      <c r="T45" s="56"/>
      <c r="U45" s="56"/>
      <c r="V45" s="55"/>
      <c r="W45" s="55"/>
      <c r="X45" s="55"/>
      <c r="Y45" s="55"/>
      <c r="AA45" s="28" t="s">
        <v>66</v>
      </c>
    </row>
    <row r="46" spans="1:27">
      <c r="A46" s="35" t="str">
        <f>"Lot de travaux 2 "&amp;D49</f>
        <v>Lot de travaux 2 &lt;Nom du Lot de travaux 2&gt;</v>
      </c>
      <c r="B46" s="36"/>
      <c r="C46" s="36"/>
      <c r="D46" s="37"/>
      <c r="E46" s="37"/>
      <c r="F46" s="37"/>
      <c r="G46" s="37"/>
      <c r="H46" s="37"/>
      <c r="I46" s="37"/>
      <c r="J46" s="37"/>
      <c r="K46" s="37"/>
      <c r="L46" s="37"/>
      <c r="M46" s="38"/>
      <c r="N46" s="38"/>
      <c r="O46" s="38"/>
      <c r="P46" s="39"/>
      <c r="Q46" s="37"/>
      <c r="R46" s="39"/>
      <c r="S46" s="38"/>
      <c r="T46" s="38"/>
      <c r="U46" s="38"/>
      <c r="V46" s="39"/>
      <c r="W46" s="38"/>
      <c r="X46" s="39"/>
      <c r="Y46" s="38"/>
      <c r="AA46" s="28" t="s">
        <v>66</v>
      </c>
    </row>
    <row r="47" spans="1:27" s="26" customFormat="1" outlineLevel="1">
      <c r="B47" s="40"/>
      <c r="C47" s="41"/>
      <c r="D47" s="40" t="s">
        <v>107</v>
      </c>
      <c r="E47" s="42"/>
      <c r="F47" s="42"/>
      <c r="G47" s="43"/>
      <c r="H47" s="43"/>
      <c r="I47" s="42"/>
      <c r="J47" s="42"/>
      <c r="K47" s="42"/>
      <c r="L47" s="42"/>
      <c r="M47" s="44"/>
      <c r="N47" s="44"/>
      <c r="O47" s="44"/>
      <c r="P47" s="44"/>
      <c r="Q47" s="42"/>
      <c r="R47" s="44"/>
      <c r="S47" s="44"/>
      <c r="T47" s="44"/>
      <c r="U47" s="44"/>
      <c r="V47" s="44"/>
      <c r="W47" s="44"/>
      <c r="X47" s="44"/>
      <c r="Y47" s="44"/>
      <c r="AA47" s="28" t="s">
        <v>66</v>
      </c>
    </row>
    <row r="48" spans="1:27" ht="6.75" customHeight="1" outlineLevel="1">
      <c r="AA48" s="28" t="s">
        <v>66</v>
      </c>
    </row>
    <row r="49" spans="2:27" s="26" customFormat="1" outlineLevel="1">
      <c r="B49" s="45" t="s">
        <v>108</v>
      </c>
      <c r="C49" s="45">
        <v>0</v>
      </c>
      <c r="D49" s="46" t="s">
        <v>109</v>
      </c>
      <c r="E49" s="46"/>
      <c r="F49" s="47"/>
      <c r="G49" s="48">
        <f>MIN(G51:G74)</f>
        <v>0</v>
      </c>
      <c r="H49" s="48">
        <f>MAX(H51:H74)</f>
        <v>0</v>
      </c>
      <c r="I49" s="49"/>
      <c r="J49" s="49"/>
      <c r="K49" s="49"/>
      <c r="L49" s="47"/>
      <c r="M49" s="50"/>
      <c r="N49" s="50"/>
      <c r="O49" s="50"/>
      <c r="P49" s="50"/>
      <c r="Q49" s="47"/>
      <c r="R49" s="51"/>
      <c r="S49" s="51"/>
      <c r="T49" s="51"/>
      <c r="U49" s="51"/>
      <c r="V49" s="47"/>
      <c r="W49" s="52"/>
      <c r="X49" s="47"/>
      <c r="Y49" s="47"/>
      <c r="AA49" s="53" t="s">
        <v>66</v>
      </c>
    </row>
    <row r="50" spans="2:27" ht="6.75" customHeight="1" outlineLevel="1">
      <c r="B50" s="54"/>
      <c r="C50" s="54"/>
      <c r="D50" s="55"/>
      <c r="E50" s="55"/>
      <c r="F50" s="55"/>
      <c r="G50" s="55"/>
      <c r="H50" s="55"/>
      <c r="I50" s="55"/>
      <c r="J50" s="55"/>
      <c r="K50" s="55"/>
      <c r="L50" s="55"/>
      <c r="M50" s="55"/>
      <c r="N50" s="55"/>
      <c r="O50" s="55"/>
      <c r="P50" s="56"/>
      <c r="Q50" s="55"/>
      <c r="R50" s="55"/>
      <c r="S50" s="55"/>
      <c r="T50" s="55"/>
      <c r="U50" s="55"/>
      <c r="V50" s="55"/>
      <c r="W50" s="55"/>
      <c r="X50" s="55"/>
      <c r="Y50" s="55"/>
      <c r="AA50" s="28" t="s">
        <v>66</v>
      </c>
    </row>
    <row r="51" spans="2:27" outlineLevel="1">
      <c r="B51" s="57" t="s">
        <v>108</v>
      </c>
      <c r="C51" s="57"/>
      <c r="D51" s="58" t="s">
        <v>89</v>
      </c>
      <c r="E51" s="58"/>
      <c r="F51" s="55"/>
      <c r="G51" s="59"/>
      <c r="H51" s="59"/>
      <c r="I51" s="60"/>
      <c r="J51" s="60"/>
      <c r="K51" s="61"/>
      <c r="L51" s="55"/>
      <c r="M51" s="62">
        <f t="shared" ref="M51:M74" si="3">IFERROR(VLOOKUP($J51,Stundensatz,2,FALSE()),)</f>
        <v>0</v>
      </c>
      <c r="N51" s="62"/>
      <c r="O51" s="63"/>
      <c r="P51" s="64">
        <f t="shared" ref="P51:P113" si="4">IF(ISNUMBER(SEARCH("extern",$J51)),N51*O51,M51*O51)</f>
        <v>0</v>
      </c>
      <c r="Q51" s="55"/>
      <c r="R51" s="65"/>
      <c r="S51" s="65"/>
      <c r="T51" s="65"/>
      <c r="U51" s="65"/>
      <c r="W51" s="33" t="str">
        <f t="shared" ref="W51:W74" si="5">IF(P51=0,"",P51-SUM(R51:U51))</f>
        <v/>
      </c>
      <c r="AA51" s="28" t="s">
        <v>66</v>
      </c>
    </row>
    <row r="52" spans="2:27" outlineLevel="1">
      <c r="B52" s="66" t="s">
        <v>108</v>
      </c>
      <c r="C52" s="66"/>
      <c r="D52" s="58" t="s">
        <v>89</v>
      </c>
      <c r="E52" s="67"/>
      <c r="G52" s="59"/>
      <c r="H52" s="59"/>
      <c r="I52" s="60"/>
      <c r="J52" s="68"/>
      <c r="K52" s="2"/>
      <c r="M52" s="69">
        <f t="shared" si="3"/>
        <v>0</v>
      </c>
      <c r="N52" s="69"/>
      <c r="O52" s="70"/>
      <c r="P52" s="71">
        <f t="shared" si="4"/>
        <v>0</v>
      </c>
      <c r="R52" s="72"/>
      <c r="S52" s="72"/>
      <c r="T52" s="72"/>
      <c r="U52" s="72"/>
      <c r="W52" s="33" t="str">
        <f t="shared" si="5"/>
        <v/>
      </c>
      <c r="AA52" s="28" t="s">
        <v>66</v>
      </c>
    </row>
    <row r="53" spans="2:27" outlineLevel="1">
      <c r="B53" s="57" t="s">
        <v>108</v>
      </c>
      <c r="C53" s="57"/>
      <c r="D53" s="58" t="s">
        <v>89</v>
      </c>
      <c r="E53" s="58"/>
      <c r="G53" s="59"/>
      <c r="H53" s="59"/>
      <c r="I53" s="60"/>
      <c r="J53" s="68"/>
      <c r="K53" s="2"/>
      <c r="M53" s="69">
        <f t="shared" si="3"/>
        <v>0</v>
      </c>
      <c r="N53" s="69"/>
      <c r="O53" s="70"/>
      <c r="P53" s="71">
        <f t="shared" si="4"/>
        <v>0</v>
      </c>
      <c r="R53" s="72"/>
      <c r="S53" s="72"/>
      <c r="T53" s="72"/>
      <c r="U53" s="72"/>
      <c r="W53" s="33" t="str">
        <f t="shared" si="5"/>
        <v/>
      </c>
      <c r="AA53" s="28" t="s">
        <v>66</v>
      </c>
    </row>
    <row r="54" spans="2:27" outlineLevel="1">
      <c r="B54" s="66" t="s">
        <v>108</v>
      </c>
      <c r="C54" s="57"/>
      <c r="D54" s="58" t="s">
        <v>89</v>
      </c>
      <c r="E54" s="67"/>
      <c r="G54" s="59"/>
      <c r="H54" s="59"/>
      <c r="I54" s="60"/>
      <c r="J54" s="68"/>
      <c r="K54" s="2"/>
      <c r="M54" s="69">
        <f t="shared" si="3"/>
        <v>0</v>
      </c>
      <c r="N54" s="69"/>
      <c r="O54" s="70"/>
      <c r="P54" s="71">
        <f t="shared" si="4"/>
        <v>0</v>
      </c>
      <c r="R54" s="72"/>
      <c r="S54" s="72"/>
      <c r="T54" s="72"/>
      <c r="U54" s="72"/>
      <c r="W54" s="33" t="str">
        <f t="shared" si="5"/>
        <v/>
      </c>
      <c r="AA54" s="28" t="s">
        <v>66</v>
      </c>
    </row>
    <row r="55" spans="2:27" outlineLevel="1">
      <c r="B55" s="57" t="s">
        <v>108</v>
      </c>
      <c r="C55" s="66"/>
      <c r="D55" s="58" t="s">
        <v>89</v>
      </c>
      <c r="E55" s="58"/>
      <c r="G55" s="59"/>
      <c r="H55" s="59"/>
      <c r="I55" s="60"/>
      <c r="J55" s="68"/>
      <c r="K55" s="2"/>
      <c r="M55" s="69">
        <f t="shared" si="3"/>
        <v>0</v>
      </c>
      <c r="N55" s="69"/>
      <c r="O55" s="70"/>
      <c r="P55" s="71">
        <f t="shared" si="4"/>
        <v>0</v>
      </c>
      <c r="R55" s="72"/>
      <c r="S55" s="72"/>
      <c r="T55" s="72"/>
      <c r="U55" s="72"/>
      <c r="W55" s="33" t="str">
        <f t="shared" si="5"/>
        <v/>
      </c>
      <c r="AA55" s="28" t="s">
        <v>66</v>
      </c>
    </row>
    <row r="56" spans="2:27" outlineLevel="1">
      <c r="B56" s="66" t="s">
        <v>108</v>
      </c>
      <c r="C56" s="57"/>
      <c r="D56" s="58" t="s">
        <v>89</v>
      </c>
      <c r="E56" s="67"/>
      <c r="G56" s="59"/>
      <c r="H56" s="59"/>
      <c r="I56" s="60"/>
      <c r="J56" s="68"/>
      <c r="K56" s="2"/>
      <c r="M56" s="69">
        <f t="shared" si="3"/>
        <v>0</v>
      </c>
      <c r="N56" s="69"/>
      <c r="O56" s="70"/>
      <c r="P56" s="71">
        <f t="shared" si="4"/>
        <v>0</v>
      </c>
      <c r="R56" s="72"/>
      <c r="S56" s="72"/>
      <c r="T56" s="72"/>
      <c r="U56" s="72"/>
      <c r="W56" s="33" t="str">
        <f t="shared" si="5"/>
        <v/>
      </c>
      <c r="AA56" s="28" t="s">
        <v>66</v>
      </c>
    </row>
    <row r="57" spans="2:27" outlineLevel="1">
      <c r="B57" s="57" t="s">
        <v>108</v>
      </c>
      <c r="C57" s="57"/>
      <c r="D57" s="58" t="s">
        <v>89</v>
      </c>
      <c r="E57" s="58"/>
      <c r="G57" s="59"/>
      <c r="H57" s="59"/>
      <c r="I57" s="60"/>
      <c r="J57" s="68"/>
      <c r="K57" s="2"/>
      <c r="M57" s="69">
        <f t="shared" si="3"/>
        <v>0</v>
      </c>
      <c r="N57" s="69"/>
      <c r="O57" s="70"/>
      <c r="P57" s="71">
        <f t="shared" si="4"/>
        <v>0</v>
      </c>
      <c r="R57" s="72"/>
      <c r="S57" s="72"/>
      <c r="T57" s="72"/>
      <c r="U57" s="72"/>
      <c r="W57" s="33" t="str">
        <f t="shared" si="5"/>
        <v/>
      </c>
      <c r="AA57" s="28" t="s">
        <v>66</v>
      </c>
    </row>
    <row r="58" spans="2:27" outlineLevel="1">
      <c r="B58" s="66" t="s">
        <v>108</v>
      </c>
      <c r="C58" s="66"/>
      <c r="D58" s="58" t="s">
        <v>89</v>
      </c>
      <c r="E58" s="67"/>
      <c r="G58" s="59"/>
      <c r="H58" s="59"/>
      <c r="I58" s="60"/>
      <c r="J58" s="68"/>
      <c r="K58" s="2"/>
      <c r="M58" s="69">
        <f t="shared" si="3"/>
        <v>0</v>
      </c>
      <c r="N58" s="69"/>
      <c r="O58" s="70"/>
      <c r="P58" s="71">
        <f t="shared" si="4"/>
        <v>0</v>
      </c>
      <c r="R58" s="72"/>
      <c r="S58" s="72"/>
      <c r="T58" s="72"/>
      <c r="U58" s="72"/>
      <c r="W58" s="33" t="str">
        <f t="shared" si="5"/>
        <v/>
      </c>
      <c r="AA58" s="28" t="s">
        <v>66</v>
      </c>
    </row>
    <row r="59" spans="2:27" outlineLevel="1">
      <c r="B59" s="57" t="s">
        <v>108</v>
      </c>
      <c r="C59" s="57"/>
      <c r="D59" s="58" t="s">
        <v>89</v>
      </c>
      <c r="E59" s="58"/>
      <c r="G59" s="59"/>
      <c r="H59" s="59"/>
      <c r="I59" s="60"/>
      <c r="J59" s="68"/>
      <c r="K59" s="2"/>
      <c r="M59" s="69">
        <f t="shared" si="3"/>
        <v>0</v>
      </c>
      <c r="N59" s="69"/>
      <c r="O59" s="70"/>
      <c r="P59" s="71">
        <f t="shared" si="4"/>
        <v>0</v>
      </c>
      <c r="R59" s="72"/>
      <c r="S59" s="72"/>
      <c r="T59" s="72"/>
      <c r="U59" s="72"/>
      <c r="W59" s="33" t="str">
        <f t="shared" si="5"/>
        <v/>
      </c>
      <c r="AA59" s="28" t="s">
        <v>66</v>
      </c>
    </row>
    <row r="60" spans="2:27" outlineLevel="1">
      <c r="B60" s="66" t="s">
        <v>108</v>
      </c>
      <c r="C60" s="57"/>
      <c r="D60" s="58" t="s">
        <v>89</v>
      </c>
      <c r="E60" s="67"/>
      <c r="G60" s="59"/>
      <c r="H60" s="59"/>
      <c r="I60" s="60"/>
      <c r="J60" s="68"/>
      <c r="K60" s="2"/>
      <c r="M60" s="69">
        <f t="shared" si="3"/>
        <v>0</v>
      </c>
      <c r="N60" s="69"/>
      <c r="O60" s="70"/>
      <c r="P60" s="71">
        <f t="shared" si="4"/>
        <v>0</v>
      </c>
      <c r="R60" s="72"/>
      <c r="S60" s="72"/>
      <c r="T60" s="72"/>
      <c r="U60" s="72"/>
      <c r="W60" s="33" t="str">
        <f t="shared" si="5"/>
        <v/>
      </c>
      <c r="AA60" s="28" t="s">
        <v>66</v>
      </c>
    </row>
    <row r="61" spans="2:27" outlineLevel="1">
      <c r="B61" s="66" t="s">
        <v>108</v>
      </c>
      <c r="C61" s="57"/>
      <c r="D61" s="58" t="s">
        <v>89</v>
      </c>
      <c r="E61" s="67"/>
      <c r="G61" s="59"/>
      <c r="H61" s="59"/>
      <c r="I61" s="60"/>
      <c r="J61" s="68"/>
      <c r="K61" s="2"/>
      <c r="M61" s="69">
        <f t="shared" si="3"/>
        <v>0</v>
      </c>
      <c r="N61" s="69"/>
      <c r="O61" s="70"/>
      <c r="P61" s="71">
        <f t="shared" si="4"/>
        <v>0</v>
      </c>
      <c r="R61" s="72"/>
      <c r="S61" s="72"/>
      <c r="T61" s="72"/>
      <c r="U61" s="72"/>
      <c r="W61" s="33" t="str">
        <f t="shared" si="5"/>
        <v/>
      </c>
      <c r="AA61" s="28" t="s">
        <v>66</v>
      </c>
    </row>
    <row r="62" spans="2:27" outlineLevel="1">
      <c r="B62" s="57" t="s">
        <v>108</v>
      </c>
      <c r="C62" s="66"/>
      <c r="D62" s="58" t="s">
        <v>89</v>
      </c>
      <c r="E62" s="58"/>
      <c r="G62" s="59"/>
      <c r="H62" s="59"/>
      <c r="I62" s="60"/>
      <c r="J62" s="68"/>
      <c r="K62" s="2"/>
      <c r="M62" s="69">
        <f t="shared" si="3"/>
        <v>0</v>
      </c>
      <c r="N62" s="69"/>
      <c r="O62" s="70"/>
      <c r="P62" s="71">
        <f t="shared" si="4"/>
        <v>0</v>
      </c>
      <c r="R62" s="72"/>
      <c r="S62" s="72"/>
      <c r="T62" s="72"/>
      <c r="U62" s="72"/>
      <c r="W62" s="33" t="str">
        <f t="shared" si="5"/>
        <v/>
      </c>
      <c r="AA62" s="28" t="s">
        <v>66</v>
      </c>
    </row>
    <row r="63" spans="2:27" outlineLevel="1">
      <c r="B63" s="66" t="s">
        <v>108</v>
      </c>
      <c r="C63" s="57"/>
      <c r="D63" s="58" t="s">
        <v>89</v>
      </c>
      <c r="E63" s="67"/>
      <c r="G63" s="59"/>
      <c r="H63" s="59"/>
      <c r="I63" s="60"/>
      <c r="J63" s="68"/>
      <c r="K63" s="2"/>
      <c r="M63" s="69">
        <f t="shared" si="3"/>
        <v>0</v>
      </c>
      <c r="N63" s="69"/>
      <c r="O63" s="70"/>
      <c r="P63" s="71">
        <f t="shared" si="4"/>
        <v>0</v>
      </c>
      <c r="R63" s="72"/>
      <c r="S63" s="72"/>
      <c r="T63" s="72"/>
      <c r="U63" s="72"/>
      <c r="W63" s="33" t="str">
        <f t="shared" si="5"/>
        <v/>
      </c>
      <c r="AA63" s="28" t="s">
        <v>66</v>
      </c>
    </row>
    <row r="64" spans="2:27" outlineLevel="1">
      <c r="B64" s="57" t="s">
        <v>108</v>
      </c>
      <c r="C64" s="57"/>
      <c r="D64" s="58" t="s">
        <v>89</v>
      </c>
      <c r="E64" s="58"/>
      <c r="G64" s="59"/>
      <c r="H64" s="59"/>
      <c r="I64" s="60"/>
      <c r="J64" s="68"/>
      <c r="K64" s="2"/>
      <c r="M64" s="69">
        <f t="shared" si="3"/>
        <v>0</v>
      </c>
      <c r="N64" s="69"/>
      <c r="O64" s="70"/>
      <c r="P64" s="71">
        <f t="shared" si="4"/>
        <v>0</v>
      </c>
      <c r="R64" s="72"/>
      <c r="S64" s="72"/>
      <c r="T64" s="72"/>
      <c r="U64" s="72"/>
      <c r="W64" s="33" t="str">
        <f t="shared" si="5"/>
        <v/>
      </c>
      <c r="AA64" s="28" t="s">
        <v>66</v>
      </c>
    </row>
    <row r="65" spans="2:27" outlineLevel="1">
      <c r="B65" s="66" t="s">
        <v>108</v>
      </c>
      <c r="C65" s="66"/>
      <c r="D65" s="58" t="s">
        <v>89</v>
      </c>
      <c r="E65" s="67"/>
      <c r="G65" s="59"/>
      <c r="H65" s="59"/>
      <c r="I65" s="60"/>
      <c r="J65" s="68"/>
      <c r="K65" s="2"/>
      <c r="M65" s="69">
        <f t="shared" si="3"/>
        <v>0</v>
      </c>
      <c r="N65" s="69"/>
      <c r="O65" s="70"/>
      <c r="P65" s="71">
        <f t="shared" si="4"/>
        <v>0</v>
      </c>
      <c r="R65" s="72"/>
      <c r="S65" s="72"/>
      <c r="T65" s="72"/>
      <c r="U65" s="72"/>
      <c r="W65" s="33" t="str">
        <f t="shared" si="5"/>
        <v/>
      </c>
      <c r="AA65" s="28" t="s">
        <v>66</v>
      </c>
    </row>
    <row r="66" spans="2:27" outlineLevel="1">
      <c r="B66" s="57" t="s">
        <v>108</v>
      </c>
      <c r="C66" s="57"/>
      <c r="D66" s="58" t="s">
        <v>89</v>
      </c>
      <c r="E66" s="58"/>
      <c r="G66" s="59"/>
      <c r="H66" s="59"/>
      <c r="I66" s="60"/>
      <c r="J66" s="68"/>
      <c r="K66" s="2"/>
      <c r="M66" s="69">
        <f t="shared" si="3"/>
        <v>0</v>
      </c>
      <c r="N66" s="69"/>
      <c r="O66" s="70"/>
      <c r="P66" s="71">
        <f t="shared" si="4"/>
        <v>0</v>
      </c>
      <c r="R66" s="72"/>
      <c r="S66" s="72"/>
      <c r="T66" s="72"/>
      <c r="U66" s="72"/>
      <c r="W66" s="33" t="str">
        <f t="shared" si="5"/>
        <v/>
      </c>
      <c r="AA66" s="28" t="s">
        <v>66</v>
      </c>
    </row>
    <row r="67" spans="2:27" outlineLevel="1">
      <c r="B67" s="66" t="s">
        <v>108</v>
      </c>
      <c r="C67" s="57"/>
      <c r="D67" s="58" t="s">
        <v>89</v>
      </c>
      <c r="E67" s="67"/>
      <c r="G67" s="59"/>
      <c r="H67" s="59"/>
      <c r="I67" s="60"/>
      <c r="J67" s="68"/>
      <c r="K67" s="2"/>
      <c r="M67" s="69">
        <f t="shared" si="3"/>
        <v>0</v>
      </c>
      <c r="N67" s="69"/>
      <c r="O67" s="70"/>
      <c r="P67" s="71">
        <f t="shared" si="4"/>
        <v>0</v>
      </c>
      <c r="R67" s="72"/>
      <c r="S67" s="72"/>
      <c r="T67" s="72"/>
      <c r="U67" s="72"/>
      <c r="W67" s="33" t="str">
        <f t="shared" si="5"/>
        <v/>
      </c>
      <c r="AA67" s="28" t="s">
        <v>66</v>
      </c>
    </row>
    <row r="68" spans="2:27" outlineLevel="1">
      <c r="B68" s="66" t="s">
        <v>108</v>
      </c>
      <c r="C68" s="57"/>
      <c r="D68" s="58" t="s">
        <v>89</v>
      </c>
      <c r="E68" s="67"/>
      <c r="G68" s="59"/>
      <c r="H68" s="59"/>
      <c r="I68" s="60"/>
      <c r="J68" s="68"/>
      <c r="K68" s="2"/>
      <c r="M68" s="69">
        <f t="shared" si="3"/>
        <v>0</v>
      </c>
      <c r="N68" s="69"/>
      <c r="O68" s="70"/>
      <c r="P68" s="71">
        <f t="shared" si="4"/>
        <v>0</v>
      </c>
      <c r="R68" s="72"/>
      <c r="S68" s="72"/>
      <c r="T68" s="72"/>
      <c r="U68" s="72"/>
      <c r="W68" s="33" t="str">
        <f t="shared" si="5"/>
        <v/>
      </c>
      <c r="AA68" s="28" t="s">
        <v>66</v>
      </c>
    </row>
    <row r="69" spans="2:27" outlineLevel="1">
      <c r="B69" s="57" t="s">
        <v>108</v>
      </c>
      <c r="C69" s="66"/>
      <c r="D69" s="58" t="s">
        <v>89</v>
      </c>
      <c r="E69" s="58"/>
      <c r="G69" s="59"/>
      <c r="H69" s="59"/>
      <c r="I69" s="60"/>
      <c r="J69" s="68"/>
      <c r="K69" s="2"/>
      <c r="M69" s="69">
        <f t="shared" si="3"/>
        <v>0</v>
      </c>
      <c r="N69" s="69"/>
      <c r="O69" s="70"/>
      <c r="P69" s="71">
        <f t="shared" si="4"/>
        <v>0</v>
      </c>
      <c r="R69" s="72"/>
      <c r="S69" s="72"/>
      <c r="T69" s="72"/>
      <c r="U69" s="72"/>
      <c r="W69" s="33" t="str">
        <f t="shared" si="5"/>
        <v/>
      </c>
      <c r="AA69" s="28" t="s">
        <v>66</v>
      </c>
    </row>
    <row r="70" spans="2:27" outlineLevel="1">
      <c r="B70" s="66" t="s">
        <v>108</v>
      </c>
      <c r="C70" s="57"/>
      <c r="D70" s="58" t="s">
        <v>89</v>
      </c>
      <c r="E70" s="67"/>
      <c r="G70" s="59"/>
      <c r="H70" s="59"/>
      <c r="I70" s="60"/>
      <c r="J70" s="68"/>
      <c r="K70" s="2"/>
      <c r="M70" s="69">
        <f t="shared" si="3"/>
        <v>0</v>
      </c>
      <c r="N70" s="69"/>
      <c r="O70" s="70"/>
      <c r="P70" s="71">
        <f t="shared" si="4"/>
        <v>0</v>
      </c>
      <c r="R70" s="72"/>
      <c r="S70" s="72"/>
      <c r="T70" s="72"/>
      <c r="U70" s="72"/>
      <c r="W70" s="33" t="str">
        <f t="shared" si="5"/>
        <v/>
      </c>
      <c r="AA70" s="28" t="s">
        <v>66</v>
      </c>
    </row>
    <row r="71" spans="2:27" outlineLevel="1">
      <c r="B71" s="57" t="s">
        <v>108</v>
      </c>
      <c r="C71" s="57"/>
      <c r="D71" s="58" t="s">
        <v>89</v>
      </c>
      <c r="E71" s="58"/>
      <c r="G71" s="59"/>
      <c r="H71" s="59"/>
      <c r="I71" s="60"/>
      <c r="J71" s="68"/>
      <c r="K71" s="2"/>
      <c r="M71" s="69">
        <f t="shared" si="3"/>
        <v>0</v>
      </c>
      <c r="N71" s="69"/>
      <c r="O71" s="70"/>
      <c r="P71" s="71">
        <f t="shared" si="4"/>
        <v>0</v>
      </c>
      <c r="R71" s="72"/>
      <c r="S71" s="72"/>
      <c r="T71" s="72"/>
      <c r="U71" s="72"/>
      <c r="W71" s="33" t="str">
        <f t="shared" si="5"/>
        <v/>
      </c>
      <c r="AA71" s="28" t="s">
        <v>66</v>
      </c>
    </row>
    <row r="72" spans="2:27" outlineLevel="1">
      <c r="B72" s="66" t="s">
        <v>108</v>
      </c>
      <c r="C72" s="66"/>
      <c r="D72" s="58" t="s">
        <v>89</v>
      </c>
      <c r="E72" s="67"/>
      <c r="G72" s="59"/>
      <c r="H72" s="59"/>
      <c r="I72" s="60"/>
      <c r="J72" s="68"/>
      <c r="K72" s="2"/>
      <c r="M72" s="69">
        <f t="shared" si="3"/>
        <v>0</v>
      </c>
      <c r="N72" s="69"/>
      <c r="O72" s="70"/>
      <c r="P72" s="71">
        <f t="shared" si="4"/>
        <v>0</v>
      </c>
      <c r="R72" s="72"/>
      <c r="S72" s="72"/>
      <c r="T72" s="72"/>
      <c r="U72" s="72"/>
      <c r="W72" s="33" t="str">
        <f t="shared" si="5"/>
        <v/>
      </c>
      <c r="AA72" s="28" t="s">
        <v>66</v>
      </c>
    </row>
    <row r="73" spans="2:27" outlineLevel="1">
      <c r="B73" s="57" t="s">
        <v>108</v>
      </c>
      <c r="C73" s="57"/>
      <c r="D73" s="58" t="s">
        <v>89</v>
      </c>
      <c r="E73" s="58"/>
      <c r="G73" s="59"/>
      <c r="H73" s="59"/>
      <c r="I73" s="60"/>
      <c r="J73" s="68"/>
      <c r="K73" s="2"/>
      <c r="M73" s="69">
        <f t="shared" si="3"/>
        <v>0</v>
      </c>
      <c r="N73" s="69"/>
      <c r="O73" s="70"/>
      <c r="P73" s="71">
        <f t="shared" si="4"/>
        <v>0</v>
      </c>
      <c r="R73" s="72"/>
      <c r="S73" s="72"/>
      <c r="T73" s="72"/>
      <c r="U73" s="72"/>
      <c r="W73" s="33" t="str">
        <f t="shared" si="5"/>
        <v/>
      </c>
      <c r="AA73" s="28" t="s">
        <v>66</v>
      </c>
    </row>
    <row r="74" spans="2:27" outlineLevel="1">
      <c r="B74" s="66" t="s">
        <v>108</v>
      </c>
      <c r="C74" s="57"/>
      <c r="D74" s="58" t="s">
        <v>89</v>
      </c>
      <c r="E74" s="67"/>
      <c r="G74" s="59"/>
      <c r="H74" s="59"/>
      <c r="I74" s="60"/>
      <c r="J74" s="68"/>
      <c r="K74" s="2"/>
      <c r="M74" s="69">
        <f t="shared" si="3"/>
        <v>0</v>
      </c>
      <c r="N74" s="69"/>
      <c r="O74" s="70"/>
      <c r="P74" s="71">
        <f t="shared" si="4"/>
        <v>0</v>
      </c>
      <c r="R74" s="72"/>
      <c r="S74" s="72"/>
      <c r="T74" s="72"/>
      <c r="U74" s="72"/>
      <c r="W74" s="33" t="str">
        <f t="shared" si="5"/>
        <v/>
      </c>
      <c r="AA74" s="28" t="s">
        <v>66</v>
      </c>
    </row>
    <row r="75" spans="2:27" ht="6.75" customHeight="1" outlineLevel="1">
      <c r="AA75" s="28" t="s">
        <v>66</v>
      </c>
    </row>
    <row r="76" spans="2:27" s="26" customFormat="1" outlineLevel="1">
      <c r="B76" s="40"/>
      <c r="C76" s="41"/>
      <c r="D76" s="40" t="s">
        <v>110</v>
      </c>
      <c r="E76" s="42"/>
      <c r="F76" s="42"/>
      <c r="G76" s="43"/>
      <c r="H76" s="43"/>
      <c r="I76" s="42"/>
      <c r="J76" s="42"/>
      <c r="K76" s="42"/>
      <c r="L76" s="42"/>
      <c r="M76" s="44"/>
      <c r="N76" s="44"/>
      <c r="O76" s="44"/>
      <c r="P76" s="44"/>
      <c r="Q76" s="42"/>
      <c r="R76" s="44"/>
      <c r="S76" s="44"/>
      <c r="T76" s="44"/>
      <c r="U76" s="44"/>
      <c r="V76" s="44"/>
      <c r="W76" s="44"/>
      <c r="X76" s="44"/>
      <c r="Y76" s="44"/>
      <c r="AA76" s="28" t="s">
        <v>66</v>
      </c>
    </row>
    <row r="77" spans="2:27" ht="6.75" customHeight="1" outlineLevel="1">
      <c r="AA77" s="28" t="s">
        <v>66</v>
      </c>
    </row>
    <row r="78" spans="2:27" outlineLevel="1">
      <c r="B78" s="73" t="s">
        <v>108</v>
      </c>
      <c r="C78" s="73" t="s">
        <v>98</v>
      </c>
      <c r="D78" s="74" t="s">
        <v>111</v>
      </c>
      <c r="E78" s="74"/>
      <c r="G78" s="75"/>
      <c r="H78" s="75"/>
      <c r="I78" s="74"/>
      <c r="J78" s="74"/>
      <c r="K78" s="74"/>
      <c r="P78" s="71">
        <f t="shared" ref="P78" si="6">SUMIFS(P51:P74,$I51:$I74,"Non")</f>
        <v>0</v>
      </c>
      <c r="R78" s="71">
        <f>SUMIFS(R51:R74,$I51:$I74,"Nein")</f>
        <v>0</v>
      </c>
      <c r="S78" s="71">
        <f>SUMIFS(S51:S74,$I51:$I74,"Nein")</f>
        <v>0</v>
      </c>
      <c r="T78" s="71">
        <f>SUMIFS(T51:T74,$I51:$I74,"Nein")</f>
        <v>0</v>
      </c>
      <c r="U78" s="71">
        <f>SUMIFS(U51:U74,$I51:$I74,"Nein")</f>
        <v>0</v>
      </c>
      <c r="AA78" s="28" t="s">
        <v>66</v>
      </c>
    </row>
    <row r="79" spans="2:27" outlineLevel="1">
      <c r="B79" s="73" t="s">
        <v>108</v>
      </c>
      <c r="C79" s="73" t="s">
        <v>100</v>
      </c>
      <c r="D79" s="74" t="s">
        <v>112</v>
      </c>
      <c r="E79" s="74"/>
      <c r="G79" s="75"/>
      <c r="H79" s="75"/>
      <c r="I79" s="74"/>
      <c r="J79" s="74"/>
      <c r="K79" s="74"/>
      <c r="P79" s="71">
        <f t="shared" ref="P79" si="7">SUMIFS(P51:P74,$I51:$I74,"Oui")</f>
        <v>0</v>
      </c>
      <c r="R79" s="71">
        <f>SUMIFS(R51:R74,$I51:$I74,"Ja")</f>
        <v>0</v>
      </c>
      <c r="S79" s="71">
        <f>SUMIFS(S51:S74,$I51:$I74,"Ja")</f>
        <v>0</v>
      </c>
      <c r="T79" s="71">
        <f>SUMIFS(T51:T74,$I51:$I74,"Ja")</f>
        <v>0</v>
      </c>
      <c r="U79" s="71">
        <f>SUMIFS(U51:U74,$I51:$I74,"Ja")</f>
        <v>0</v>
      </c>
      <c r="AA79" s="28" t="s">
        <v>66</v>
      </c>
    </row>
    <row r="80" spans="2:27" s="26" customFormat="1" outlineLevel="1">
      <c r="B80" s="76" t="s">
        <v>108</v>
      </c>
      <c r="C80" s="76" t="s">
        <v>102</v>
      </c>
      <c r="D80" s="77" t="s">
        <v>113</v>
      </c>
      <c r="E80" s="77"/>
      <c r="F80" s="78"/>
      <c r="G80" s="79"/>
      <c r="H80" s="79"/>
      <c r="I80" s="77"/>
      <c r="J80" s="77"/>
      <c r="K80" s="77"/>
      <c r="L80" s="80"/>
      <c r="M80" s="80"/>
      <c r="N80" s="80"/>
      <c r="O80" s="80"/>
      <c r="P80" s="81">
        <f t="shared" ref="P80" si="8">SUM(P78:P79)</f>
        <v>0</v>
      </c>
      <c r="Q80" s="80"/>
      <c r="R80" s="81">
        <f>SUM(R78:R79)</f>
        <v>0</v>
      </c>
      <c r="S80" s="81">
        <f>SUM(S78:S79)</f>
        <v>0</v>
      </c>
      <c r="T80" s="81">
        <f>SUM(T78:T79)</f>
        <v>0</v>
      </c>
      <c r="U80" s="81">
        <f>SUM(U78:U79)</f>
        <v>0</v>
      </c>
      <c r="AA80" s="53" t="s">
        <v>66</v>
      </c>
    </row>
    <row r="81" spans="1:27" ht="6.75" customHeight="1" outlineLevel="1">
      <c r="AA81" s="28" t="s">
        <v>66</v>
      </c>
    </row>
    <row r="82" spans="1:27" outlineLevel="1">
      <c r="B82" s="73" t="s">
        <v>108</v>
      </c>
      <c r="C82" s="73" t="s">
        <v>104</v>
      </c>
      <c r="D82" s="74" t="s">
        <v>105</v>
      </c>
      <c r="E82" s="74"/>
      <c r="G82" s="75"/>
      <c r="H82" s="75"/>
      <c r="I82" s="74"/>
      <c r="J82" s="74"/>
      <c r="K82" s="74"/>
      <c r="P82" s="71">
        <f t="shared" ref="P82" si="9">SUMIFS(P51:P74,$J51:$J74,"&lt;&gt;"&amp;$D83)</f>
        <v>0</v>
      </c>
      <c r="R82" s="71">
        <f>SUMIFS(R51:R74,$J51:$J74,"&lt;&gt;"&amp;$D83)</f>
        <v>0</v>
      </c>
      <c r="S82" s="71">
        <f>SUMIFS(S51:S74,$J51:$J74,"&lt;&gt;"&amp;$D83)</f>
        <v>0</v>
      </c>
      <c r="T82" s="71">
        <f>SUMIFS(T51:T74,$J51:$J74,"&lt;&gt;"&amp;$D83)</f>
        <v>0</v>
      </c>
      <c r="U82" s="71">
        <f>SUMIFS(U51:U74,$J51:$J74,"&lt;&gt;"&amp;$D83)</f>
        <v>0</v>
      </c>
      <c r="AA82" s="28" t="s">
        <v>66</v>
      </c>
    </row>
    <row r="83" spans="1:27" outlineLevel="1">
      <c r="B83" s="82" t="s">
        <v>108</v>
      </c>
      <c r="C83" s="82" t="s">
        <v>106</v>
      </c>
      <c r="D83" s="83" t="s">
        <v>91</v>
      </c>
      <c r="E83" s="83"/>
      <c r="F83" s="84"/>
      <c r="G83" s="85"/>
      <c r="H83" s="85"/>
      <c r="I83" s="83"/>
      <c r="J83" s="83"/>
      <c r="K83" s="83"/>
      <c r="L83" s="84"/>
      <c r="M83" s="84"/>
      <c r="N83" s="84"/>
      <c r="O83" s="84"/>
      <c r="P83" s="86">
        <f t="shared" ref="P83" si="10">SUMIFS(P51:P74,$J51:$J74,$D83)</f>
        <v>0</v>
      </c>
      <c r="Q83" s="84"/>
      <c r="R83" s="86">
        <f>SUMIFS(R51:R74,$J51:$J74,$D83)</f>
        <v>0</v>
      </c>
      <c r="S83" s="86">
        <f>SUMIFS(S51:S74,$J51:$J74,$D83)</f>
        <v>0</v>
      </c>
      <c r="T83" s="86">
        <f>SUMIFS(T51:T74,$J51:$J74,$D83)</f>
        <v>0</v>
      </c>
      <c r="U83" s="86">
        <f>SUMIFS(U51:U74,$J51:$J74,$D83)</f>
        <v>0</v>
      </c>
      <c r="V83" s="84"/>
      <c r="W83" s="84"/>
      <c r="X83" s="84"/>
      <c r="Y83" s="84"/>
      <c r="AA83" s="28" t="s">
        <v>66</v>
      </c>
    </row>
    <row r="84" spans="1:27" outlineLevel="1">
      <c r="A84" s="56"/>
      <c r="B84" s="87"/>
      <c r="C84" s="87"/>
      <c r="D84" s="56"/>
      <c r="E84" s="56"/>
      <c r="F84" s="56"/>
      <c r="G84" s="56"/>
      <c r="H84" s="56"/>
      <c r="I84" s="56"/>
      <c r="J84" s="56"/>
      <c r="K84" s="56"/>
      <c r="L84" s="56"/>
      <c r="M84" s="56"/>
      <c r="N84" s="56"/>
      <c r="O84" s="56"/>
      <c r="P84" s="56"/>
      <c r="Q84" s="56"/>
      <c r="R84" s="56"/>
      <c r="S84" s="56"/>
      <c r="T84" s="56"/>
      <c r="U84" s="56"/>
      <c r="V84" s="55"/>
      <c r="W84" s="55"/>
      <c r="X84" s="55"/>
      <c r="Y84" s="55"/>
      <c r="AA84" s="28" t="s">
        <v>66</v>
      </c>
    </row>
    <row r="85" spans="1:27">
      <c r="A85" s="35" t="str">
        <f>"Lot de travaux 3 "&amp;D88</f>
        <v>Lot de travaux 3 &lt;Nom du Lot de travaux 3&gt;</v>
      </c>
      <c r="B85" s="36"/>
      <c r="C85" s="36"/>
      <c r="D85" s="37"/>
      <c r="E85" s="37"/>
      <c r="F85" s="37"/>
      <c r="G85" s="37"/>
      <c r="H85" s="37"/>
      <c r="I85" s="37"/>
      <c r="J85" s="37"/>
      <c r="K85" s="37"/>
      <c r="L85" s="37"/>
      <c r="M85" s="38"/>
      <c r="N85" s="38"/>
      <c r="O85" s="38"/>
      <c r="P85" s="39"/>
      <c r="Q85" s="37"/>
      <c r="R85" s="39"/>
      <c r="S85" s="38"/>
      <c r="T85" s="38"/>
      <c r="U85" s="38"/>
      <c r="V85" s="39"/>
      <c r="W85" s="38"/>
      <c r="X85" s="39"/>
      <c r="Y85" s="38"/>
      <c r="AA85" s="28" t="s">
        <v>66</v>
      </c>
    </row>
    <row r="86" spans="1:27" s="26" customFormat="1" outlineLevel="1">
      <c r="B86" s="40"/>
      <c r="C86" s="41"/>
      <c r="D86" s="40" t="s">
        <v>114</v>
      </c>
      <c r="E86" s="42"/>
      <c r="F86" s="42"/>
      <c r="G86" s="43"/>
      <c r="H86" s="43"/>
      <c r="I86" s="42"/>
      <c r="J86" s="42"/>
      <c r="K86" s="42"/>
      <c r="L86" s="42"/>
      <c r="M86" s="44"/>
      <c r="N86" s="44"/>
      <c r="O86" s="44"/>
      <c r="P86" s="44"/>
      <c r="Q86" s="42"/>
      <c r="R86" s="44"/>
      <c r="S86" s="44"/>
      <c r="T86" s="44"/>
      <c r="U86" s="44"/>
      <c r="V86" s="44"/>
      <c r="W86" s="44"/>
      <c r="X86" s="44"/>
      <c r="Y86" s="44"/>
      <c r="AA86" s="28" t="s">
        <v>66</v>
      </c>
    </row>
    <row r="87" spans="1:27" ht="6.75" customHeight="1" outlineLevel="1">
      <c r="AA87" s="28" t="s">
        <v>66</v>
      </c>
    </row>
    <row r="88" spans="1:27" s="26" customFormat="1" outlineLevel="1">
      <c r="B88" s="45" t="s">
        <v>115</v>
      </c>
      <c r="C88" s="45">
        <v>0</v>
      </c>
      <c r="D88" s="46" t="s">
        <v>116</v>
      </c>
      <c r="E88" s="46"/>
      <c r="F88" s="47"/>
      <c r="G88" s="48">
        <f>MIN(G90:G113)</f>
        <v>0</v>
      </c>
      <c r="H88" s="48">
        <f>MAX(H90:H113)</f>
        <v>0</v>
      </c>
      <c r="I88" s="49"/>
      <c r="J88" s="49"/>
      <c r="K88" s="49"/>
      <c r="L88" s="47"/>
      <c r="M88" s="50"/>
      <c r="N88" s="50"/>
      <c r="O88" s="50"/>
      <c r="P88" s="50"/>
      <c r="Q88" s="47"/>
      <c r="R88" s="51"/>
      <c r="S88" s="51"/>
      <c r="T88" s="51"/>
      <c r="U88" s="51"/>
      <c r="V88" s="47"/>
      <c r="W88" s="52"/>
      <c r="X88" s="47"/>
      <c r="Y88" s="47"/>
      <c r="AA88" s="53" t="s">
        <v>66</v>
      </c>
    </row>
    <row r="89" spans="1:27" ht="6.75" customHeight="1" outlineLevel="1">
      <c r="B89" s="54"/>
      <c r="C89" s="54"/>
      <c r="D89" s="55"/>
      <c r="E89" s="55"/>
      <c r="F89" s="55"/>
      <c r="G89" s="55"/>
      <c r="H89" s="55"/>
      <c r="I89" s="55"/>
      <c r="J89" s="55"/>
      <c r="K89" s="55"/>
      <c r="L89" s="55"/>
      <c r="M89" s="55"/>
      <c r="N89" s="55"/>
      <c r="O89" s="55"/>
      <c r="P89" s="56"/>
      <c r="Q89" s="55"/>
      <c r="R89" s="55"/>
      <c r="S89" s="55"/>
      <c r="T89" s="55"/>
      <c r="U89" s="55"/>
      <c r="V89" s="55"/>
      <c r="W89" s="55"/>
      <c r="X89" s="55"/>
      <c r="Y89" s="55"/>
      <c r="AA89" s="28" t="s">
        <v>66</v>
      </c>
    </row>
    <row r="90" spans="1:27" outlineLevel="1">
      <c r="B90" s="57" t="s">
        <v>115</v>
      </c>
      <c r="C90" s="57"/>
      <c r="D90" s="58" t="s">
        <v>89</v>
      </c>
      <c r="E90" s="58"/>
      <c r="F90" s="55"/>
      <c r="G90" s="59"/>
      <c r="H90" s="59"/>
      <c r="I90" s="60"/>
      <c r="J90" s="60"/>
      <c r="K90" s="61"/>
      <c r="L90" s="55"/>
      <c r="M90" s="62">
        <f t="shared" ref="M90:M113" si="11">IFERROR(VLOOKUP($J90,Stundensatz,2,FALSE()),)</f>
        <v>0</v>
      </c>
      <c r="N90" s="62"/>
      <c r="O90" s="63"/>
      <c r="P90" s="64">
        <f t="shared" si="4"/>
        <v>0</v>
      </c>
      <c r="Q90" s="55"/>
      <c r="R90" s="65"/>
      <c r="S90" s="65"/>
      <c r="T90" s="65"/>
      <c r="U90" s="65"/>
      <c r="W90" s="33" t="str">
        <f t="shared" ref="W90:W113" si="12">IF(P90=0,"",P90-SUM(R90:U90))</f>
        <v/>
      </c>
      <c r="AA90" s="28" t="s">
        <v>66</v>
      </c>
    </row>
    <row r="91" spans="1:27" outlineLevel="1">
      <c r="B91" s="66" t="s">
        <v>115</v>
      </c>
      <c r="C91" s="66"/>
      <c r="D91" s="58" t="s">
        <v>89</v>
      </c>
      <c r="E91" s="67"/>
      <c r="G91" s="59"/>
      <c r="H91" s="59"/>
      <c r="I91" s="60"/>
      <c r="J91" s="68"/>
      <c r="K91" s="2"/>
      <c r="M91" s="69">
        <f t="shared" si="11"/>
        <v>0</v>
      </c>
      <c r="N91" s="69"/>
      <c r="O91" s="70"/>
      <c r="P91" s="71">
        <f t="shared" si="4"/>
        <v>0</v>
      </c>
      <c r="R91" s="72"/>
      <c r="S91" s="72"/>
      <c r="T91" s="72"/>
      <c r="U91" s="72"/>
      <c r="W91" s="33" t="str">
        <f t="shared" si="12"/>
        <v/>
      </c>
      <c r="AA91" s="28" t="s">
        <v>66</v>
      </c>
    </row>
    <row r="92" spans="1:27" outlineLevel="1">
      <c r="B92" s="57" t="s">
        <v>115</v>
      </c>
      <c r="C92" s="57"/>
      <c r="D92" s="58" t="s">
        <v>89</v>
      </c>
      <c r="E92" s="58"/>
      <c r="G92" s="59"/>
      <c r="H92" s="59"/>
      <c r="I92" s="60"/>
      <c r="J92" s="68"/>
      <c r="K92" s="2"/>
      <c r="M92" s="69">
        <f t="shared" si="11"/>
        <v>0</v>
      </c>
      <c r="N92" s="69"/>
      <c r="O92" s="70"/>
      <c r="P92" s="71">
        <f t="shared" si="4"/>
        <v>0</v>
      </c>
      <c r="R92" s="72"/>
      <c r="S92" s="72"/>
      <c r="T92" s="72"/>
      <c r="U92" s="72"/>
      <c r="W92" s="33" t="str">
        <f t="shared" si="12"/>
        <v/>
      </c>
      <c r="AA92" s="28" t="s">
        <v>66</v>
      </c>
    </row>
    <row r="93" spans="1:27" outlineLevel="1">
      <c r="B93" s="66" t="s">
        <v>115</v>
      </c>
      <c r="C93" s="57"/>
      <c r="D93" s="58" t="s">
        <v>89</v>
      </c>
      <c r="E93" s="67"/>
      <c r="G93" s="59"/>
      <c r="H93" s="59"/>
      <c r="I93" s="60"/>
      <c r="J93" s="68"/>
      <c r="K93" s="2"/>
      <c r="M93" s="69">
        <f t="shared" si="11"/>
        <v>0</v>
      </c>
      <c r="N93" s="69"/>
      <c r="O93" s="70"/>
      <c r="P93" s="71">
        <f t="shared" si="4"/>
        <v>0</v>
      </c>
      <c r="R93" s="72"/>
      <c r="S93" s="72"/>
      <c r="T93" s="72"/>
      <c r="U93" s="72"/>
      <c r="W93" s="33" t="str">
        <f t="shared" si="12"/>
        <v/>
      </c>
      <c r="AA93" s="28" t="s">
        <v>66</v>
      </c>
    </row>
    <row r="94" spans="1:27" outlineLevel="1">
      <c r="B94" s="57" t="s">
        <v>115</v>
      </c>
      <c r="C94" s="66"/>
      <c r="D94" s="58" t="s">
        <v>89</v>
      </c>
      <c r="E94" s="58"/>
      <c r="G94" s="59"/>
      <c r="H94" s="59"/>
      <c r="I94" s="60"/>
      <c r="J94" s="68"/>
      <c r="K94" s="2"/>
      <c r="M94" s="69">
        <f t="shared" si="11"/>
        <v>0</v>
      </c>
      <c r="N94" s="69"/>
      <c r="O94" s="70"/>
      <c r="P94" s="71">
        <f t="shared" si="4"/>
        <v>0</v>
      </c>
      <c r="R94" s="72"/>
      <c r="S94" s="72"/>
      <c r="T94" s="72"/>
      <c r="U94" s="72"/>
      <c r="W94" s="33" t="str">
        <f t="shared" si="12"/>
        <v/>
      </c>
      <c r="AA94" s="28" t="s">
        <v>66</v>
      </c>
    </row>
    <row r="95" spans="1:27" outlineLevel="1">
      <c r="B95" s="66" t="s">
        <v>115</v>
      </c>
      <c r="C95" s="57"/>
      <c r="D95" s="58" t="s">
        <v>89</v>
      </c>
      <c r="E95" s="67"/>
      <c r="G95" s="59"/>
      <c r="H95" s="59"/>
      <c r="I95" s="60"/>
      <c r="J95" s="68"/>
      <c r="K95" s="2"/>
      <c r="M95" s="69">
        <f t="shared" si="11"/>
        <v>0</v>
      </c>
      <c r="N95" s="69"/>
      <c r="O95" s="70"/>
      <c r="P95" s="71">
        <f t="shared" si="4"/>
        <v>0</v>
      </c>
      <c r="R95" s="72"/>
      <c r="S95" s="72"/>
      <c r="T95" s="72"/>
      <c r="U95" s="72"/>
      <c r="W95" s="33" t="str">
        <f t="shared" si="12"/>
        <v/>
      </c>
      <c r="AA95" s="28" t="s">
        <v>66</v>
      </c>
    </row>
    <row r="96" spans="1:27" outlineLevel="1">
      <c r="B96" s="57" t="s">
        <v>115</v>
      </c>
      <c r="C96" s="57"/>
      <c r="D96" s="58" t="s">
        <v>89</v>
      </c>
      <c r="E96" s="58"/>
      <c r="G96" s="59"/>
      <c r="H96" s="59"/>
      <c r="I96" s="60"/>
      <c r="J96" s="68"/>
      <c r="K96" s="2"/>
      <c r="M96" s="69">
        <f t="shared" si="11"/>
        <v>0</v>
      </c>
      <c r="N96" s="69"/>
      <c r="O96" s="70"/>
      <c r="P96" s="71">
        <f t="shared" si="4"/>
        <v>0</v>
      </c>
      <c r="R96" s="72"/>
      <c r="S96" s="72"/>
      <c r="T96" s="72"/>
      <c r="U96" s="72"/>
      <c r="W96" s="33" t="str">
        <f t="shared" si="12"/>
        <v/>
      </c>
      <c r="AA96" s="28" t="s">
        <v>66</v>
      </c>
    </row>
    <row r="97" spans="2:27" outlineLevel="1">
      <c r="B97" s="66" t="s">
        <v>115</v>
      </c>
      <c r="C97" s="66"/>
      <c r="D97" s="58" t="s">
        <v>89</v>
      </c>
      <c r="E97" s="67"/>
      <c r="G97" s="59"/>
      <c r="H97" s="59"/>
      <c r="I97" s="60"/>
      <c r="J97" s="68"/>
      <c r="K97" s="2"/>
      <c r="M97" s="69">
        <f t="shared" si="11"/>
        <v>0</v>
      </c>
      <c r="N97" s="69"/>
      <c r="O97" s="70"/>
      <c r="P97" s="71">
        <f t="shared" si="4"/>
        <v>0</v>
      </c>
      <c r="R97" s="72"/>
      <c r="S97" s="72"/>
      <c r="T97" s="72"/>
      <c r="U97" s="72"/>
      <c r="W97" s="33" t="str">
        <f t="shared" si="12"/>
        <v/>
      </c>
      <c r="AA97" s="28" t="s">
        <v>66</v>
      </c>
    </row>
    <row r="98" spans="2:27" outlineLevel="1">
      <c r="B98" s="57" t="s">
        <v>115</v>
      </c>
      <c r="C98" s="57"/>
      <c r="D98" s="58" t="s">
        <v>89</v>
      </c>
      <c r="E98" s="58"/>
      <c r="G98" s="59"/>
      <c r="H98" s="59"/>
      <c r="I98" s="60"/>
      <c r="J98" s="68"/>
      <c r="K98" s="2"/>
      <c r="M98" s="69">
        <f t="shared" si="11"/>
        <v>0</v>
      </c>
      <c r="N98" s="69"/>
      <c r="O98" s="70"/>
      <c r="P98" s="71">
        <f t="shared" si="4"/>
        <v>0</v>
      </c>
      <c r="R98" s="72"/>
      <c r="S98" s="72"/>
      <c r="T98" s="72"/>
      <c r="U98" s="72"/>
      <c r="W98" s="33" t="str">
        <f t="shared" si="12"/>
        <v/>
      </c>
      <c r="AA98" s="28" t="s">
        <v>66</v>
      </c>
    </row>
    <row r="99" spans="2:27" outlineLevel="1">
      <c r="B99" s="66" t="s">
        <v>115</v>
      </c>
      <c r="C99" s="57"/>
      <c r="D99" s="58" t="s">
        <v>89</v>
      </c>
      <c r="E99" s="67"/>
      <c r="G99" s="59"/>
      <c r="H99" s="59"/>
      <c r="I99" s="60"/>
      <c r="J99" s="68"/>
      <c r="K99" s="2"/>
      <c r="M99" s="69">
        <f t="shared" si="11"/>
        <v>0</v>
      </c>
      <c r="N99" s="69"/>
      <c r="O99" s="70"/>
      <c r="P99" s="71">
        <f t="shared" si="4"/>
        <v>0</v>
      </c>
      <c r="R99" s="72"/>
      <c r="S99" s="72"/>
      <c r="T99" s="72"/>
      <c r="U99" s="72"/>
      <c r="W99" s="33" t="str">
        <f t="shared" si="12"/>
        <v/>
      </c>
      <c r="AA99" s="28" t="s">
        <v>66</v>
      </c>
    </row>
    <row r="100" spans="2:27" outlineLevel="1">
      <c r="B100" s="66" t="s">
        <v>115</v>
      </c>
      <c r="C100" s="57"/>
      <c r="D100" s="58" t="s">
        <v>89</v>
      </c>
      <c r="E100" s="67"/>
      <c r="G100" s="59"/>
      <c r="H100" s="59"/>
      <c r="I100" s="60"/>
      <c r="J100" s="68"/>
      <c r="K100" s="2"/>
      <c r="M100" s="69">
        <f t="shared" si="11"/>
        <v>0</v>
      </c>
      <c r="N100" s="69"/>
      <c r="O100" s="70"/>
      <c r="P100" s="71">
        <f t="shared" si="4"/>
        <v>0</v>
      </c>
      <c r="R100" s="72"/>
      <c r="S100" s="72"/>
      <c r="T100" s="72"/>
      <c r="U100" s="72"/>
      <c r="W100" s="33" t="str">
        <f t="shared" si="12"/>
        <v/>
      </c>
      <c r="AA100" s="28" t="s">
        <v>66</v>
      </c>
    </row>
    <row r="101" spans="2:27" outlineLevel="1">
      <c r="B101" s="57" t="s">
        <v>115</v>
      </c>
      <c r="C101" s="66"/>
      <c r="D101" s="58" t="s">
        <v>89</v>
      </c>
      <c r="E101" s="58"/>
      <c r="G101" s="59"/>
      <c r="H101" s="59"/>
      <c r="I101" s="60"/>
      <c r="J101" s="68"/>
      <c r="K101" s="2"/>
      <c r="M101" s="69">
        <f t="shared" si="11"/>
        <v>0</v>
      </c>
      <c r="N101" s="69"/>
      <c r="O101" s="70"/>
      <c r="P101" s="71">
        <f t="shared" si="4"/>
        <v>0</v>
      </c>
      <c r="R101" s="72"/>
      <c r="S101" s="72"/>
      <c r="T101" s="72"/>
      <c r="U101" s="72"/>
      <c r="W101" s="33" t="str">
        <f t="shared" si="12"/>
        <v/>
      </c>
      <c r="AA101" s="28" t="s">
        <v>66</v>
      </c>
    </row>
    <row r="102" spans="2:27" outlineLevel="1">
      <c r="B102" s="66" t="s">
        <v>115</v>
      </c>
      <c r="C102" s="57"/>
      <c r="D102" s="58" t="s">
        <v>89</v>
      </c>
      <c r="E102" s="67"/>
      <c r="G102" s="59"/>
      <c r="H102" s="59"/>
      <c r="I102" s="60"/>
      <c r="J102" s="68"/>
      <c r="K102" s="2"/>
      <c r="M102" s="69">
        <f t="shared" si="11"/>
        <v>0</v>
      </c>
      <c r="N102" s="69"/>
      <c r="O102" s="70"/>
      <c r="P102" s="71">
        <f t="shared" si="4"/>
        <v>0</v>
      </c>
      <c r="R102" s="72"/>
      <c r="S102" s="72"/>
      <c r="T102" s="72"/>
      <c r="U102" s="72"/>
      <c r="W102" s="33" t="str">
        <f t="shared" si="12"/>
        <v/>
      </c>
      <c r="AA102" s="28" t="s">
        <v>66</v>
      </c>
    </row>
    <row r="103" spans="2:27" outlineLevel="1">
      <c r="B103" s="57" t="s">
        <v>115</v>
      </c>
      <c r="C103" s="57"/>
      <c r="D103" s="58" t="s">
        <v>89</v>
      </c>
      <c r="E103" s="58"/>
      <c r="G103" s="59"/>
      <c r="H103" s="59"/>
      <c r="I103" s="60"/>
      <c r="J103" s="68"/>
      <c r="K103" s="2"/>
      <c r="M103" s="69">
        <f t="shared" si="11"/>
        <v>0</v>
      </c>
      <c r="N103" s="69"/>
      <c r="O103" s="70"/>
      <c r="P103" s="71">
        <f t="shared" si="4"/>
        <v>0</v>
      </c>
      <c r="R103" s="72"/>
      <c r="S103" s="72"/>
      <c r="T103" s="72"/>
      <c r="U103" s="72"/>
      <c r="W103" s="33" t="str">
        <f t="shared" si="12"/>
        <v/>
      </c>
      <c r="AA103" s="28" t="s">
        <v>66</v>
      </c>
    </row>
    <row r="104" spans="2:27" outlineLevel="1">
      <c r="B104" s="66" t="s">
        <v>115</v>
      </c>
      <c r="C104" s="66"/>
      <c r="D104" s="58" t="s">
        <v>89</v>
      </c>
      <c r="E104" s="67"/>
      <c r="G104" s="59"/>
      <c r="H104" s="59"/>
      <c r="I104" s="60"/>
      <c r="J104" s="68"/>
      <c r="K104" s="2"/>
      <c r="M104" s="69">
        <f t="shared" si="11"/>
        <v>0</v>
      </c>
      <c r="N104" s="69"/>
      <c r="O104" s="70"/>
      <c r="P104" s="71">
        <f t="shared" si="4"/>
        <v>0</v>
      </c>
      <c r="R104" s="72"/>
      <c r="S104" s="72"/>
      <c r="T104" s="72"/>
      <c r="U104" s="72"/>
      <c r="W104" s="33" t="str">
        <f t="shared" si="12"/>
        <v/>
      </c>
      <c r="AA104" s="28" t="s">
        <v>66</v>
      </c>
    </row>
    <row r="105" spans="2:27" outlineLevel="1">
      <c r="B105" s="57" t="s">
        <v>115</v>
      </c>
      <c r="C105" s="57"/>
      <c r="D105" s="58" t="s">
        <v>89</v>
      </c>
      <c r="E105" s="58"/>
      <c r="G105" s="59"/>
      <c r="H105" s="59"/>
      <c r="I105" s="60"/>
      <c r="J105" s="68"/>
      <c r="K105" s="2"/>
      <c r="M105" s="69">
        <f t="shared" si="11"/>
        <v>0</v>
      </c>
      <c r="N105" s="69"/>
      <c r="O105" s="70"/>
      <c r="P105" s="71">
        <f t="shared" si="4"/>
        <v>0</v>
      </c>
      <c r="R105" s="72"/>
      <c r="S105" s="72"/>
      <c r="T105" s="72"/>
      <c r="U105" s="72"/>
      <c r="W105" s="33" t="str">
        <f t="shared" si="12"/>
        <v/>
      </c>
      <c r="AA105" s="28" t="s">
        <v>66</v>
      </c>
    </row>
    <row r="106" spans="2:27" outlineLevel="1">
      <c r="B106" s="66" t="s">
        <v>115</v>
      </c>
      <c r="C106" s="57"/>
      <c r="D106" s="58" t="s">
        <v>89</v>
      </c>
      <c r="E106" s="67"/>
      <c r="G106" s="59"/>
      <c r="H106" s="59"/>
      <c r="I106" s="60"/>
      <c r="J106" s="68"/>
      <c r="K106" s="2"/>
      <c r="M106" s="69">
        <f t="shared" si="11"/>
        <v>0</v>
      </c>
      <c r="N106" s="69"/>
      <c r="O106" s="70"/>
      <c r="P106" s="71">
        <f t="shared" si="4"/>
        <v>0</v>
      </c>
      <c r="R106" s="72"/>
      <c r="S106" s="72"/>
      <c r="T106" s="72"/>
      <c r="U106" s="72"/>
      <c r="W106" s="33" t="str">
        <f t="shared" si="12"/>
        <v/>
      </c>
      <c r="AA106" s="28" t="s">
        <v>66</v>
      </c>
    </row>
    <row r="107" spans="2:27" outlineLevel="1">
      <c r="B107" s="66" t="s">
        <v>115</v>
      </c>
      <c r="C107" s="57"/>
      <c r="D107" s="58" t="s">
        <v>89</v>
      </c>
      <c r="E107" s="67"/>
      <c r="G107" s="59"/>
      <c r="H107" s="59"/>
      <c r="I107" s="60"/>
      <c r="J107" s="68"/>
      <c r="K107" s="2"/>
      <c r="M107" s="69">
        <f t="shared" si="11"/>
        <v>0</v>
      </c>
      <c r="N107" s="69"/>
      <c r="O107" s="70"/>
      <c r="P107" s="71">
        <f t="shared" si="4"/>
        <v>0</v>
      </c>
      <c r="R107" s="72"/>
      <c r="S107" s="72"/>
      <c r="T107" s="72"/>
      <c r="U107" s="72"/>
      <c r="W107" s="33" t="str">
        <f t="shared" si="12"/>
        <v/>
      </c>
      <c r="AA107" s="28" t="s">
        <v>66</v>
      </c>
    </row>
    <row r="108" spans="2:27" outlineLevel="1">
      <c r="B108" s="57" t="s">
        <v>115</v>
      </c>
      <c r="C108" s="66"/>
      <c r="D108" s="58" t="s">
        <v>89</v>
      </c>
      <c r="E108" s="58"/>
      <c r="G108" s="59"/>
      <c r="H108" s="59"/>
      <c r="I108" s="60"/>
      <c r="J108" s="68"/>
      <c r="K108" s="2"/>
      <c r="M108" s="69">
        <f t="shared" si="11"/>
        <v>0</v>
      </c>
      <c r="N108" s="69"/>
      <c r="O108" s="70"/>
      <c r="P108" s="71">
        <f t="shared" si="4"/>
        <v>0</v>
      </c>
      <c r="R108" s="72"/>
      <c r="S108" s="72"/>
      <c r="T108" s="72"/>
      <c r="U108" s="72"/>
      <c r="W108" s="33" t="str">
        <f t="shared" si="12"/>
        <v/>
      </c>
      <c r="AA108" s="28" t="s">
        <v>66</v>
      </c>
    </row>
    <row r="109" spans="2:27" outlineLevel="1">
      <c r="B109" s="66" t="s">
        <v>115</v>
      </c>
      <c r="C109" s="57"/>
      <c r="D109" s="58" t="s">
        <v>89</v>
      </c>
      <c r="E109" s="67"/>
      <c r="G109" s="59"/>
      <c r="H109" s="59"/>
      <c r="I109" s="60"/>
      <c r="J109" s="68"/>
      <c r="K109" s="2"/>
      <c r="M109" s="69">
        <f t="shared" si="11"/>
        <v>0</v>
      </c>
      <c r="N109" s="69"/>
      <c r="O109" s="70"/>
      <c r="P109" s="71">
        <f t="shared" si="4"/>
        <v>0</v>
      </c>
      <c r="R109" s="72"/>
      <c r="S109" s="72"/>
      <c r="T109" s="72"/>
      <c r="U109" s="72"/>
      <c r="W109" s="33" t="str">
        <f t="shared" si="12"/>
        <v/>
      </c>
      <c r="AA109" s="28" t="s">
        <v>66</v>
      </c>
    </row>
    <row r="110" spans="2:27" outlineLevel="1">
      <c r="B110" s="57" t="s">
        <v>115</v>
      </c>
      <c r="C110" s="57"/>
      <c r="D110" s="58" t="s">
        <v>89</v>
      </c>
      <c r="E110" s="58"/>
      <c r="G110" s="59"/>
      <c r="H110" s="59"/>
      <c r="I110" s="60"/>
      <c r="J110" s="68"/>
      <c r="K110" s="2"/>
      <c r="M110" s="69">
        <f t="shared" si="11"/>
        <v>0</v>
      </c>
      <c r="N110" s="69"/>
      <c r="O110" s="70"/>
      <c r="P110" s="71">
        <f t="shared" si="4"/>
        <v>0</v>
      </c>
      <c r="R110" s="72"/>
      <c r="S110" s="72"/>
      <c r="T110" s="72"/>
      <c r="U110" s="72"/>
      <c r="W110" s="33" t="str">
        <f t="shared" si="12"/>
        <v/>
      </c>
      <c r="AA110" s="28" t="s">
        <v>66</v>
      </c>
    </row>
    <row r="111" spans="2:27" outlineLevel="1">
      <c r="B111" s="66" t="s">
        <v>115</v>
      </c>
      <c r="C111" s="66"/>
      <c r="D111" s="58" t="s">
        <v>89</v>
      </c>
      <c r="E111" s="67"/>
      <c r="G111" s="59"/>
      <c r="H111" s="59"/>
      <c r="I111" s="60"/>
      <c r="J111" s="68"/>
      <c r="K111" s="2"/>
      <c r="M111" s="69">
        <f t="shared" si="11"/>
        <v>0</v>
      </c>
      <c r="N111" s="69"/>
      <c r="O111" s="70"/>
      <c r="P111" s="71">
        <f t="shared" si="4"/>
        <v>0</v>
      </c>
      <c r="R111" s="72"/>
      <c r="S111" s="72"/>
      <c r="T111" s="72"/>
      <c r="U111" s="72"/>
      <c r="W111" s="33" t="str">
        <f t="shared" si="12"/>
        <v/>
      </c>
      <c r="AA111" s="28" t="s">
        <v>66</v>
      </c>
    </row>
    <row r="112" spans="2:27" outlineLevel="1">
      <c r="B112" s="57" t="s">
        <v>115</v>
      </c>
      <c r="C112" s="57"/>
      <c r="D112" s="58" t="s">
        <v>89</v>
      </c>
      <c r="E112" s="58"/>
      <c r="G112" s="59"/>
      <c r="H112" s="59"/>
      <c r="I112" s="60"/>
      <c r="J112" s="68"/>
      <c r="K112" s="2"/>
      <c r="M112" s="69">
        <f t="shared" si="11"/>
        <v>0</v>
      </c>
      <c r="N112" s="69"/>
      <c r="O112" s="70"/>
      <c r="P112" s="71">
        <f t="shared" si="4"/>
        <v>0</v>
      </c>
      <c r="R112" s="72"/>
      <c r="S112" s="72"/>
      <c r="T112" s="72"/>
      <c r="U112" s="72"/>
      <c r="W112" s="33" t="str">
        <f t="shared" si="12"/>
        <v/>
      </c>
      <c r="AA112" s="28" t="s">
        <v>66</v>
      </c>
    </row>
    <row r="113" spans="1:27" outlineLevel="1">
      <c r="B113" s="66" t="s">
        <v>115</v>
      </c>
      <c r="C113" s="57"/>
      <c r="D113" s="58" t="s">
        <v>89</v>
      </c>
      <c r="E113" s="67"/>
      <c r="G113" s="59"/>
      <c r="H113" s="59"/>
      <c r="I113" s="60"/>
      <c r="J113" s="68"/>
      <c r="K113" s="2"/>
      <c r="M113" s="69">
        <f t="shared" si="11"/>
        <v>0</v>
      </c>
      <c r="N113" s="69"/>
      <c r="O113" s="70"/>
      <c r="P113" s="71">
        <f t="shared" si="4"/>
        <v>0</v>
      </c>
      <c r="R113" s="72"/>
      <c r="S113" s="72"/>
      <c r="T113" s="72"/>
      <c r="U113" s="72"/>
      <c r="W113" s="33" t="str">
        <f t="shared" si="12"/>
        <v/>
      </c>
      <c r="AA113" s="28" t="s">
        <v>66</v>
      </c>
    </row>
    <row r="114" spans="1:27" ht="6.75" customHeight="1" outlineLevel="1">
      <c r="AA114" s="28" t="s">
        <v>66</v>
      </c>
    </row>
    <row r="115" spans="1:27" s="26" customFormat="1" outlineLevel="1">
      <c r="B115" s="40"/>
      <c r="C115" s="41"/>
      <c r="D115" s="40" t="s">
        <v>117</v>
      </c>
      <c r="E115" s="42"/>
      <c r="F115" s="42"/>
      <c r="G115" s="43"/>
      <c r="H115" s="43"/>
      <c r="I115" s="42"/>
      <c r="J115" s="42"/>
      <c r="K115" s="42"/>
      <c r="L115" s="42"/>
      <c r="M115" s="44"/>
      <c r="N115" s="44"/>
      <c r="O115" s="44"/>
      <c r="P115" s="44"/>
      <c r="Q115" s="42"/>
      <c r="R115" s="44"/>
      <c r="S115" s="44"/>
      <c r="T115" s="44"/>
      <c r="U115" s="44"/>
      <c r="V115" s="44"/>
      <c r="W115" s="44"/>
      <c r="X115" s="44"/>
      <c r="Y115" s="44"/>
      <c r="AA115" s="28" t="s">
        <v>66</v>
      </c>
    </row>
    <row r="116" spans="1:27" ht="6.75" customHeight="1" outlineLevel="1">
      <c r="AA116" s="28" t="s">
        <v>66</v>
      </c>
    </row>
    <row r="117" spans="1:27" outlineLevel="1">
      <c r="B117" s="73" t="s">
        <v>115</v>
      </c>
      <c r="C117" s="73" t="s">
        <v>98</v>
      </c>
      <c r="D117" s="74" t="s">
        <v>118</v>
      </c>
      <c r="E117" s="74"/>
      <c r="G117" s="75"/>
      <c r="H117" s="75"/>
      <c r="I117" s="74"/>
      <c r="J117" s="74"/>
      <c r="K117" s="74"/>
      <c r="P117" s="71">
        <f t="shared" ref="P117" si="13">SUMIFS(P90:P113,$I90:$I113,"Non")</f>
        <v>0</v>
      </c>
      <c r="R117" s="71">
        <f>SUMIFS(R90:R113,$I90:$I113,"Nein")</f>
        <v>0</v>
      </c>
      <c r="S117" s="71">
        <f>SUMIFS(S90:S113,$I90:$I113,"Nein")</f>
        <v>0</v>
      </c>
      <c r="T117" s="71">
        <f>SUMIFS(T90:T113,$I90:$I113,"Nein")</f>
        <v>0</v>
      </c>
      <c r="U117" s="71">
        <f>SUMIFS(U90:U113,$I90:$I113,"Nein")</f>
        <v>0</v>
      </c>
      <c r="AA117" s="28" t="s">
        <v>66</v>
      </c>
    </row>
    <row r="118" spans="1:27" outlineLevel="1">
      <c r="B118" s="73" t="s">
        <v>115</v>
      </c>
      <c r="C118" s="73" t="s">
        <v>100</v>
      </c>
      <c r="D118" s="74" t="s">
        <v>119</v>
      </c>
      <c r="E118" s="74"/>
      <c r="G118" s="75"/>
      <c r="H118" s="75"/>
      <c r="I118" s="74"/>
      <c r="J118" s="74"/>
      <c r="K118" s="74"/>
      <c r="P118" s="71">
        <f t="shared" ref="P118" si="14">SUMIFS(P90:P113,$I90:$I113,"Oui")</f>
        <v>0</v>
      </c>
      <c r="R118" s="71">
        <f>SUMIFS(R90:R113,$I90:$I113,"Ja")</f>
        <v>0</v>
      </c>
      <c r="S118" s="71">
        <f>SUMIFS(S90:S113,$I90:$I113,"Ja")</f>
        <v>0</v>
      </c>
      <c r="T118" s="71">
        <f>SUMIFS(T90:T113,$I90:$I113,"Ja")</f>
        <v>0</v>
      </c>
      <c r="U118" s="71">
        <f>SUMIFS(U90:U113,$I90:$I113,"Ja")</f>
        <v>0</v>
      </c>
      <c r="AA118" s="28" t="s">
        <v>66</v>
      </c>
    </row>
    <row r="119" spans="1:27" s="26" customFormat="1" outlineLevel="1">
      <c r="B119" s="76" t="s">
        <v>115</v>
      </c>
      <c r="C119" s="76" t="s">
        <v>102</v>
      </c>
      <c r="D119" s="77" t="s">
        <v>120</v>
      </c>
      <c r="E119" s="77"/>
      <c r="F119" s="78"/>
      <c r="G119" s="79"/>
      <c r="H119" s="79"/>
      <c r="I119" s="77"/>
      <c r="J119" s="77"/>
      <c r="K119" s="77"/>
      <c r="L119" s="80"/>
      <c r="M119" s="80"/>
      <c r="N119" s="80"/>
      <c r="O119" s="80"/>
      <c r="P119" s="81">
        <f t="shared" ref="P119" si="15">SUM(P117:P118)</f>
        <v>0</v>
      </c>
      <c r="Q119" s="80"/>
      <c r="R119" s="81">
        <f>SUM(R117:R118)</f>
        <v>0</v>
      </c>
      <c r="S119" s="81">
        <f>SUM(S117:S118)</f>
        <v>0</v>
      </c>
      <c r="T119" s="81">
        <f>SUM(T117:T118)</f>
        <v>0</v>
      </c>
      <c r="U119" s="81">
        <f>SUM(U117:U118)</f>
        <v>0</v>
      </c>
      <c r="AA119" s="53" t="s">
        <v>66</v>
      </c>
    </row>
    <row r="120" spans="1:27" ht="6.75" customHeight="1" outlineLevel="1">
      <c r="AA120" s="28" t="s">
        <v>66</v>
      </c>
    </row>
    <row r="121" spans="1:27" outlineLevel="1">
      <c r="B121" s="73" t="s">
        <v>115</v>
      </c>
      <c r="C121" s="73" t="s">
        <v>104</v>
      </c>
      <c r="D121" s="74" t="s">
        <v>105</v>
      </c>
      <c r="E121" s="74"/>
      <c r="G121" s="75"/>
      <c r="H121" s="75"/>
      <c r="I121" s="74"/>
      <c r="J121" s="74"/>
      <c r="K121" s="74"/>
      <c r="P121" s="71">
        <f t="shared" ref="P121" si="16">SUMIFS(P90:P113,$J90:$J113,"&lt;&gt;"&amp;$D122)</f>
        <v>0</v>
      </c>
      <c r="R121" s="71">
        <f>SUMIFS(R90:R113,$J90:$J113,"&lt;&gt;"&amp;$D122)</f>
        <v>0</v>
      </c>
      <c r="S121" s="71">
        <f>SUMIFS(S90:S113,$J90:$J113,"&lt;&gt;"&amp;$D122)</f>
        <v>0</v>
      </c>
      <c r="T121" s="71">
        <f>SUMIFS(T90:T113,$J90:$J113,"&lt;&gt;"&amp;$D122)</f>
        <v>0</v>
      </c>
      <c r="U121" s="71">
        <f>SUMIFS(U90:U113,$J90:$J113,"&lt;&gt;"&amp;$D122)</f>
        <v>0</v>
      </c>
      <c r="AA121" s="28" t="s">
        <v>66</v>
      </c>
    </row>
    <row r="122" spans="1:27" outlineLevel="1">
      <c r="B122" s="82" t="s">
        <v>115</v>
      </c>
      <c r="C122" s="82" t="s">
        <v>106</v>
      </c>
      <c r="D122" s="83" t="s">
        <v>91</v>
      </c>
      <c r="E122" s="83"/>
      <c r="F122" s="84"/>
      <c r="G122" s="85"/>
      <c r="H122" s="85"/>
      <c r="I122" s="83"/>
      <c r="J122" s="83"/>
      <c r="K122" s="83"/>
      <c r="L122" s="84"/>
      <c r="M122" s="84"/>
      <c r="N122" s="84"/>
      <c r="O122" s="84"/>
      <c r="P122" s="86">
        <f t="shared" ref="P122" si="17">SUMIFS(P90:P113,$J90:$J113,$D122)</f>
        <v>0</v>
      </c>
      <c r="Q122" s="84"/>
      <c r="R122" s="86">
        <f>SUMIFS(R90:R113,$J90:$J113,$D122)</f>
        <v>0</v>
      </c>
      <c r="S122" s="86">
        <f>SUMIFS(S90:S113,$J90:$J113,$D122)</f>
        <v>0</v>
      </c>
      <c r="T122" s="86">
        <f>SUMIFS(T90:T113,$J90:$J113,$D122)</f>
        <v>0</v>
      </c>
      <c r="U122" s="86">
        <f>SUMIFS(U90:U113,$J90:$J113,$D122)</f>
        <v>0</v>
      </c>
      <c r="V122" s="84"/>
      <c r="W122" s="84"/>
      <c r="X122" s="84"/>
      <c r="Y122" s="84"/>
      <c r="AA122" s="28" t="s">
        <v>66</v>
      </c>
    </row>
    <row r="123" spans="1:27" outlineLevel="1">
      <c r="A123" s="56"/>
      <c r="B123" s="87"/>
      <c r="C123" s="87"/>
      <c r="D123" s="56"/>
      <c r="E123" s="56"/>
      <c r="F123" s="56"/>
      <c r="G123" s="56"/>
      <c r="H123" s="56"/>
      <c r="I123" s="56"/>
      <c r="J123" s="56"/>
      <c r="K123" s="56"/>
      <c r="L123" s="56"/>
      <c r="M123" s="56"/>
      <c r="N123" s="56"/>
      <c r="O123" s="56"/>
      <c r="P123" s="56"/>
      <c r="Q123" s="56"/>
      <c r="R123" s="56"/>
      <c r="S123" s="56"/>
      <c r="T123" s="56"/>
      <c r="U123" s="56"/>
      <c r="V123" s="55"/>
      <c r="W123" s="55"/>
      <c r="X123" s="55"/>
      <c r="Y123" s="55"/>
      <c r="AA123" s="28" t="s">
        <v>66</v>
      </c>
    </row>
    <row r="124" spans="1:27">
      <c r="A124" s="35" t="str">
        <f>"Lot de travaux 4 "&amp;D127</f>
        <v>Lot de travaux 4 &lt;Nom du Lot de travaux 4&gt;</v>
      </c>
      <c r="B124" s="36"/>
      <c r="C124" s="36"/>
      <c r="D124" s="37"/>
      <c r="E124" s="37"/>
      <c r="F124" s="37"/>
      <c r="G124" s="37"/>
      <c r="H124" s="37"/>
      <c r="I124" s="37"/>
      <c r="J124" s="37"/>
      <c r="K124" s="37"/>
      <c r="L124" s="37"/>
      <c r="M124" s="38"/>
      <c r="N124" s="38"/>
      <c r="O124" s="38"/>
      <c r="P124" s="39"/>
      <c r="Q124" s="37"/>
      <c r="R124" s="39"/>
      <c r="S124" s="38"/>
      <c r="T124" s="38"/>
      <c r="U124" s="38"/>
      <c r="V124" s="39"/>
      <c r="W124" s="38"/>
      <c r="X124" s="39"/>
      <c r="Y124" s="38"/>
      <c r="AA124" s="28" t="s">
        <v>66</v>
      </c>
    </row>
    <row r="125" spans="1:27" s="26" customFormat="1" outlineLevel="1">
      <c r="B125" s="40"/>
      <c r="C125" s="41"/>
      <c r="D125" s="40" t="s">
        <v>121</v>
      </c>
      <c r="E125" s="42"/>
      <c r="F125" s="42"/>
      <c r="G125" s="43"/>
      <c r="H125" s="43"/>
      <c r="I125" s="42"/>
      <c r="J125" s="42"/>
      <c r="K125" s="42"/>
      <c r="L125" s="42"/>
      <c r="M125" s="44"/>
      <c r="N125" s="44"/>
      <c r="O125" s="44"/>
      <c r="P125" s="44"/>
      <c r="Q125" s="42"/>
      <c r="R125" s="44"/>
      <c r="S125" s="44"/>
      <c r="T125" s="44"/>
      <c r="U125" s="44"/>
      <c r="V125" s="44"/>
      <c r="W125" s="44"/>
      <c r="X125" s="44"/>
      <c r="Y125" s="44"/>
      <c r="AA125" s="28" t="s">
        <v>66</v>
      </c>
    </row>
    <row r="126" spans="1:27" ht="6.75" customHeight="1" outlineLevel="1">
      <c r="AA126" s="28" t="s">
        <v>66</v>
      </c>
    </row>
    <row r="127" spans="1:27" s="26" customFormat="1" outlineLevel="1">
      <c r="B127" s="45" t="s">
        <v>122</v>
      </c>
      <c r="C127" s="45">
        <v>0</v>
      </c>
      <c r="D127" s="46" t="s">
        <v>123</v>
      </c>
      <c r="E127" s="46"/>
      <c r="F127" s="47"/>
      <c r="G127" s="48">
        <f>MIN(G129:G152)</f>
        <v>0</v>
      </c>
      <c r="H127" s="48">
        <f>MAX(H129:H152)</f>
        <v>0</v>
      </c>
      <c r="I127" s="49"/>
      <c r="J127" s="49"/>
      <c r="K127" s="49"/>
      <c r="L127" s="47"/>
      <c r="M127" s="50"/>
      <c r="N127" s="50"/>
      <c r="O127" s="50"/>
      <c r="P127" s="50"/>
      <c r="Q127" s="47"/>
      <c r="R127" s="51"/>
      <c r="S127" s="51"/>
      <c r="T127" s="51"/>
      <c r="U127" s="51"/>
      <c r="V127" s="47"/>
      <c r="W127" s="52"/>
      <c r="X127" s="47"/>
      <c r="Y127" s="47"/>
      <c r="AA127" s="53" t="s">
        <v>66</v>
      </c>
    </row>
    <row r="128" spans="1:27" ht="6.75" customHeight="1" outlineLevel="1">
      <c r="B128" s="54"/>
      <c r="C128" s="54"/>
      <c r="D128" s="55"/>
      <c r="E128" s="55"/>
      <c r="F128" s="55"/>
      <c r="G128" s="55"/>
      <c r="H128" s="55"/>
      <c r="I128" s="55"/>
      <c r="J128" s="55"/>
      <c r="K128" s="55"/>
      <c r="L128" s="55"/>
      <c r="M128" s="55"/>
      <c r="N128" s="55"/>
      <c r="O128" s="55"/>
      <c r="P128" s="56"/>
      <c r="Q128" s="55"/>
      <c r="R128" s="55"/>
      <c r="S128" s="55"/>
      <c r="T128" s="55"/>
      <c r="U128" s="55"/>
      <c r="V128" s="55"/>
      <c r="W128" s="55"/>
      <c r="X128" s="55"/>
      <c r="Y128" s="55"/>
      <c r="AA128" s="28" t="s">
        <v>66</v>
      </c>
    </row>
    <row r="129" spans="2:27" outlineLevel="1">
      <c r="B129" s="57" t="s">
        <v>122</v>
      </c>
      <c r="C129" s="57"/>
      <c r="D129" s="58" t="s">
        <v>89</v>
      </c>
      <c r="E129" s="58"/>
      <c r="F129" s="55"/>
      <c r="G129" s="59"/>
      <c r="H129" s="59"/>
      <c r="I129" s="60"/>
      <c r="J129" s="60"/>
      <c r="K129" s="61"/>
      <c r="L129" s="55"/>
      <c r="M129" s="62">
        <f t="shared" ref="M129:M152" si="18">IFERROR(VLOOKUP($J129,Stundensatz,2,FALSE()),)</f>
        <v>0</v>
      </c>
      <c r="N129" s="62"/>
      <c r="O129" s="63"/>
      <c r="P129" s="64">
        <f t="shared" ref="P129:P191" si="19">IF(ISNUMBER(SEARCH("extern",$J129)),N129*O129,M129*O129)</f>
        <v>0</v>
      </c>
      <c r="Q129" s="55"/>
      <c r="R129" s="65"/>
      <c r="S129" s="65"/>
      <c r="T129" s="65"/>
      <c r="U129" s="65"/>
      <c r="W129" s="33" t="str">
        <f t="shared" ref="W129:W152" si="20">IF(P129=0,"",P129-SUM(R129:U129))</f>
        <v/>
      </c>
      <c r="AA129" s="28" t="s">
        <v>66</v>
      </c>
    </row>
    <row r="130" spans="2:27" outlineLevel="1">
      <c r="B130" s="66" t="s">
        <v>122</v>
      </c>
      <c r="C130" s="66"/>
      <c r="D130" s="58" t="s">
        <v>89</v>
      </c>
      <c r="E130" s="67"/>
      <c r="G130" s="59"/>
      <c r="H130" s="59"/>
      <c r="I130" s="60"/>
      <c r="J130" s="68"/>
      <c r="K130" s="2"/>
      <c r="M130" s="69">
        <f t="shared" si="18"/>
        <v>0</v>
      </c>
      <c r="N130" s="69"/>
      <c r="O130" s="70"/>
      <c r="P130" s="71">
        <f t="shared" si="19"/>
        <v>0</v>
      </c>
      <c r="R130" s="72"/>
      <c r="S130" s="72"/>
      <c r="T130" s="72"/>
      <c r="U130" s="72"/>
      <c r="W130" s="33" t="str">
        <f t="shared" si="20"/>
        <v/>
      </c>
      <c r="AA130" s="28" t="s">
        <v>66</v>
      </c>
    </row>
    <row r="131" spans="2:27" outlineLevel="1">
      <c r="B131" s="57" t="s">
        <v>122</v>
      </c>
      <c r="C131" s="57"/>
      <c r="D131" s="58" t="s">
        <v>89</v>
      </c>
      <c r="E131" s="58"/>
      <c r="G131" s="59"/>
      <c r="H131" s="59"/>
      <c r="I131" s="60"/>
      <c r="J131" s="68"/>
      <c r="K131" s="2"/>
      <c r="M131" s="69">
        <f t="shared" si="18"/>
        <v>0</v>
      </c>
      <c r="N131" s="69"/>
      <c r="O131" s="70"/>
      <c r="P131" s="71">
        <f t="shared" si="19"/>
        <v>0</v>
      </c>
      <c r="R131" s="72"/>
      <c r="S131" s="72"/>
      <c r="T131" s="72"/>
      <c r="U131" s="72"/>
      <c r="W131" s="33" t="str">
        <f t="shared" si="20"/>
        <v/>
      </c>
      <c r="AA131" s="28" t="s">
        <v>66</v>
      </c>
    </row>
    <row r="132" spans="2:27" outlineLevel="1">
      <c r="B132" s="66" t="s">
        <v>122</v>
      </c>
      <c r="C132" s="57"/>
      <c r="D132" s="58" t="s">
        <v>89</v>
      </c>
      <c r="E132" s="67"/>
      <c r="G132" s="59"/>
      <c r="H132" s="59"/>
      <c r="I132" s="60"/>
      <c r="J132" s="68"/>
      <c r="K132" s="2"/>
      <c r="M132" s="69">
        <f t="shared" si="18"/>
        <v>0</v>
      </c>
      <c r="N132" s="69"/>
      <c r="O132" s="70"/>
      <c r="P132" s="71">
        <f t="shared" si="19"/>
        <v>0</v>
      </c>
      <c r="R132" s="72"/>
      <c r="S132" s="72"/>
      <c r="T132" s="72"/>
      <c r="U132" s="72"/>
      <c r="W132" s="33" t="str">
        <f t="shared" si="20"/>
        <v/>
      </c>
      <c r="AA132" s="28" t="s">
        <v>66</v>
      </c>
    </row>
    <row r="133" spans="2:27" outlineLevel="1">
      <c r="B133" s="57" t="s">
        <v>122</v>
      </c>
      <c r="C133" s="66"/>
      <c r="D133" s="58" t="s">
        <v>89</v>
      </c>
      <c r="E133" s="58"/>
      <c r="G133" s="59"/>
      <c r="H133" s="59"/>
      <c r="I133" s="60"/>
      <c r="J133" s="68"/>
      <c r="K133" s="2"/>
      <c r="M133" s="69">
        <f t="shared" si="18"/>
        <v>0</v>
      </c>
      <c r="N133" s="69"/>
      <c r="O133" s="70"/>
      <c r="P133" s="71">
        <f t="shared" si="19"/>
        <v>0</v>
      </c>
      <c r="R133" s="72"/>
      <c r="S133" s="72"/>
      <c r="T133" s="72"/>
      <c r="U133" s="72"/>
      <c r="W133" s="33" t="str">
        <f t="shared" si="20"/>
        <v/>
      </c>
      <c r="AA133" s="28" t="s">
        <v>66</v>
      </c>
    </row>
    <row r="134" spans="2:27" outlineLevel="1">
      <c r="B134" s="66" t="s">
        <v>122</v>
      </c>
      <c r="C134" s="57"/>
      <c r="D134" s="58" t="s">
        <v>89</v>
      </c>
      <c r="E134" s="67"/>
      <c r="G134" s="59"/>
      <c r="H134" s="59"/>
      <c r="I134" s="60"/>
      <c r="J134" s="68"/>
      <c r="K134" s="2"/>
      <c r="M134" s="69">
        <f t="shared" si="18"/>
        <v>0</v>
      </c>
      <c r="N134" s="69"/>
      <c r="O134" s="70"/>
      <c r="P134" s="71">
        <f t="shared" si="19"/>
        <v>0</v>
      </c>
      <c r="R134" s="72"/>
      <c r="S134" s="72"/>
      <c r="T134" s="72"/>
      <c r="U134" s="72"/>
      <c r="W134" s="33" t="str">
        <f t="shared" si="20"/>
        <v/>
      </c>
      <c r="AA134" s="28" t="s">
        <v>66</v>
      </c>
    </row>
    <row r="135" spans="2:27" outlineLevel="1">
      <c r="B135" s="57" t="s">
        <v>122</v>
      </c>
      <c r="C135" s="57"/>
      <c r="D135" s="58" t="s">
        <v>89</v>
      </c>
      <c r="E135" s="58"/>
      <c r="G135" s="59"/>
      <c r="H135" s="59"/>
      <c r="I135" s="60"/>
      <c r="J135" s="68"/>
      <c r="K135" s="2"/>
      <c r="M135" s="69">
        <f t="shared" si="18"/>
        <v>0</v>
      </c>
      <c r="N135" s="69"/>
      <c r="O135" s="70"/>
      <c r="P135" s="71">
        <f t="shared" si="19"/>
        <v>0</v>
      </c>
      <c r="R135" s="72"/>
      <c r="S135" s="72"/>
      <c r="T135" s="72"/>
      <c r="U135" s="72"/>
      <c r="W135" s="33" t="str">
        <f t="shared" si="20"/>
        <v/>
      </c>
      <c r="AA135" s="28" t="s">
        <v>66</v>
      </c>
    </row>
    <row r="136" spans="2:27" outlineLevel="1">
      <c r="B136" s="66" t="s">
        <v>122</v>
      </c>
      <c r="C136" s="66"/>
      <c r="D136" s="58" t="s">
        <v>89</v>
      </c>
      <c r="E136" s="67"/>
      <c r="G136" s="59"/>
      <c r="H136" s="59"/>
      <c r="I136" s="60"/>
      <c r="J136" s="68"/>
      <c r="K136" s="2"/>
      <c r="M136" s="69">
        <f t="shared" si="18"/>
        <v>0</v>
      </c>
      <c r="N136" s="69"/>
      <c r="O136" s="70"/>
      <c r="P136" s="71">
        <f t="shared" si="19"/>
        <v>0</v>
      </c>
      <c r="R136" s="72"/>
      <c r="S136" s="72"/>
      <c r="T136" s="72"/>
      <c r="U136" s="72"/>
      <c r="W136" s="33" t="str">
        <f t="shared" si="20"/>
        <v/>
      </c>
      <c r="AA136" s="28" t="s">
        <v>66</v>
      </c>
    </row>
    <row r="137" spans="2:27" outlineLevel="1">
      <c r="B137" s="57" t="s">
        <v>122</v>
      </c>
      <c r="C137" s="57"/>
      <c r="D137" s="58" t="s">
        <v>89</v>
      </c>
      <c r="E137" s="58"/>
      <c r="G137" s="59"/>
      <c r="H137" s="59"/>
      <c r="I137" s="60"/>
      <c r="J137" s="68"/>
      <c r="K137" s="2"/>
      <c r="M137" s="69">
        <f t="shared" si="18"/>
        <v>0</v>
      </c>
      <c r="N137" s="69"/>
      <c r="O137" s="70"/>
      <c r="P137" s="71">
        <f t="shared" si="19"/>
        <v>0</v>
      </c>
      <c r="R137" s="72"/>
      <c r="S137" s="72"/>
      <c r="T137" s="72"/>
      <c r="U137" s="72"/>
      <c r="W137" s="33" t="str">
        <f t="shared" si="20"/>
        <v/>
      </c>
      <c r="AA137" s="28" t="s">
        <v>66</v>
      </c>
    </row>
    <row r="138" spans="2:27" outlineLevel="1">
      <c r="B138" s="66" t="s">
        <v>122</v>
      </c>
      <c r="C138" s="57"/>
      <c r="D138" s="58" t="s">
        <v>89</v>
      </c>
      <c r="E138" s="67"/>
      <c r="G138" s="59"/>
      <c r="H138" s="59"/>
      <c r="I138" s="60"/>
      <c r="J138" s="68"/>
      <c r="K138" s="2"/>
      <c r="M138" s="69">
        <f t="shared" si="18"/>
        <v>0</v>
      </c>
      <c r="N138" s="69"/>
      <c r="O138" s="70"/>
      <c r="P138" s="71">
        <f t="shared" si="19"/>
        <v>0</v>
      </c>
      <c r="R138" s="72"/>
      <c r="S138" s="72"/>
      <c r="T138" s="72"/>
      <c r="U138" s="72"/>
      <c r="W138" s="33" t="str">
        <f t="shared" si="20"/>
        <v/>
      </c>
      <c r="AA138" s="28" t="s">
        <v>66</v>
      </c>
    </row>
    <row r="139" spans="2:27" outlineLevel="1">
      <c r="B139" s="66" t="s">
        <v>122</v>
      </c>
      <c r="C139" s="57"/>
      <c r="D139" s="58" t="s">
        <v>89</v>
      </c>
      <c r="E139" s="67"/>
      <c r="G139" s="59"/>
      <c r="H139" s="59"/>
      <c r="I139" s="60"/>
      <c r="J139" s="68"/>
      <c r="K139" s="2"/>
      <c r="M139" s="69">
        <f t="shared" si="18"/>
        <v>0</v>
      </c>
      <c r="N139" s="69"/>
      <c r="O139" s="70"/>
      <c r="P139" s="71">
        <f t="shared" si="19"/>
        <v>0</v>
      </c>
      <c r="R139" s="72"/>
      <c r="S139" s="72"/>
      <c r="T139" s="72"/>
      <c r="U139" s="72"/>
      <c r="W139" s="33" t="str">
        <f t="shared" si="20"/>
        <v/>
      </c>
      <c r="AA139" s="28" t="s">
        <v>66</v>
      </c>
    </row>
    <row r="140" spans="2:27" outlineLevel="1">
      <c r="B140" s="57" t="s">
        <v>122</v>
      </c>
      <c r="C140" s="66"/>
      <c r="D140" s="58" t="s">
        <v>89</v>
      </c>
      <c r="E140" s="58"/>
      <c r="G140" s="59"/>
      <c r="H140" s="59"/>
      <c r="I140" s="60"/>
      <c r="J140" s="68"/>
      <c r="K140" s="2"/>
      <c r="M140" s="69">
        <f t="shared" si="18"/>
        <v>0</v>
      </c>
      <c r="N140" s="69"/>
      <c r="O140" s="70"/>
      <c r="P140" s="71">
        <f t="shared" si="19"/>
        <v>0</v>
      </c>
      <c r="R140" s="72"/>
      <c r="S140" s="72"/>
      <c r="T140" s="72"/>
      <c r="U140" s="72"/>
      <c r="W140" s="33" t="str">
        <f t="shared" si="20"/>
        <v/>
      </c>
      <c r="AA140" s="28" t="s">
        <v>66</v>
      </c>
    </row>
    <row r="141" spans="2:27" outlineLevel="1">
      <c r="B141" s="66" t="s">
        <v>122</v>
      </c>
      <c r="C141" s="57"/>
      <c r="D141" s="58" t="s">
        <v>89</v>
      </c>
      <c r="E141" s="67"/>
      <c r="G141" s="59"/>
      <c r="H141" s="59"/>
      <c r="I141" s="60"/>
      <c r="J141" s="68"/>
      <c r="K141" s="2"/>
      <c r="M141" s="69">
        <f t="shared" si="18"/>
        <v>0</v>
      </c>
      <c r="N141" s="69"/>
      <c r="O141" s="70"/>
      <c r="P141" s="71">
        <f t="shared" si="19"/>
        <v>0</v>
      </c>
      <c r="R141" s="72"/>
      <c r="S141" s="72"/>
      <c r="T141" s="72"/>
      <c r="U141" s="72"/>
      <c r="W141" s="33" t="str">
        <f t="shared" si="20"/>
        <v/>
      </c>
      <c r="AA141" s="28" t="s">
        <v>66</v>
      </c>
    </row>
    <row r="142" spans="2:27" outlineLevel="1">
      <c r="B142" s="57" t="s">
        <v>122</v>
      </c>
      <c r="C142" s="57"/>
      <c r="D142" s="58" t="s">
        <v>89</v>
      </c>
      <c r="E142" s="58"/>
      <c r="G142" s="59"/>
      <c r="H142" s="59"/>
      <c r="I142" s="60"/>
      <c r="J142" s="68"/>
      <c r="K142" s="2"/>
      <c r="M142" s="69">
        <f t="shared" si="18"/>
        <v>0</v>
      </c>
      <c r="N142" s="69"/>
      <c r="O142" s="70"/>
      <c r="P142" s="71">
        <f t="shared" si="19"/>
        <v>0</v>
      </c>
      <c r="R142" s="72"/>
      <c r="S142" s="72"/>
      <c r="T142" s="72"/>
      <c r="U142" s="72"/>
      <c r="W142" s="33" t="str">
        <f t="shared" si="20"/>
        <v/>
      </c>
      <c r="AA142" s="28" t="s">
        <v>66</v>
      </c>
    </row>
    <row r="143" spans="2:27" outlineLevel="1">
      <c r="B143" s="66" t="s">
        <v>122</v>
      </c>
      <c r="C143" s="66"/>
      <c r="D143" s="58" t="s">
        <v>89</v>
      </c>
      <c r="E143" s="67"/>
      <c r="G143" s="59"/>
      <c r="H143" s="59"/>
      <c r="I143" s="60"/>
      <c r="J143" s="68"/>
      <c r="K143" s="2"/>
      <c r="M143" s="69">
        <f t="shared" si="18"/>
        <v>0</v>
      </c>
      <c r="N143" s="69"/>
      <c r="O143" s="70"/>
      <c r="P143" s="71">
        <f t="shared" si="19"/>
        <v>0</v>
      </c>
      <c r="R143" s="72"/>
      <c r="S143" s="72"/>
      <c r="T143" s="72"/>
      <c r="U143" s="72"/>
      <c r="W143" s="33" t="str">
        <f t="shared" si="20"/>
        <v/>
      </c>
      <c r="AA143" s="28" t="s">
        <v>66</v>
      </c>
    </row>
    <row r="144" spans="2:27" outlineLevel="1">
      <c r="B144" s="57" t="s">
        <v>122</v>
      </c>
      <c r="C144" s="57"/>
      <c r="D144" s="58" t="s">
        <v>89</v>
      </c>
      <c r="E144" s="58"/>
      <c r="G144" s="59"/>
      <c r="H144" s="59"/>
      <c r="I144" s="60"/>
      <c r="J144" s="68"/>
      <c r="K144" s="2"/>
      <c r="M144" s="69">
        <f t="shared" si="18"/>
        <v>0</v>
      </c>
      <c r="N144" s="69"/>
      <c r="O144" s="70"/>
      <c r="P144" s="71">
        <f t="shared" si="19"/>
        <v>0</v>
      </c>
      <c r="R144" s="72"/>
      <c r="S144" s="72"/>
      <c r="T144" s="72"/>
      <c r="U144" s="72"/>
      <c r="W144" s="33" t="str">
        <f t="shared" si="20"/>
        <v/>
      </c>
      <c r="AA144" s="28" t="s">
        <v>66</v>
      </c>
    </row>
    <row r="145" spans="2:27" outlineLevel="1">
      <c r="B145" s="66" t="s">
        <v>122</v>
      </c>
      <c r="C145" s="57"/>
      <c r="D145" s="58" t="s">
        <v>89</v>
      </c>
      <c r="E145" s="67"/>
      <c r="G145" s="59"/>
      <c r="H145" s="59"/>
      <c r="I145" s="60"/>
      <c r="J145" s="68"/>
      <c r="K145" s="2"/>
      <c r="M145" s="69">
        <f t="shared" si="18"/>
        <v>0</v>
      </c>
      <c r="N145" s="69"/>
      <c r="O145" s="70"/>
      <c r="P145" s="71">
        <f t="shared" si="19"/>
        <v>0</v>
      </c>
      <c r="R145" s="72"/>
      <c r="S145" s="72"/>
      <c r="T145" s="72"/>
      <c r="U145" s="72"/>
      <c r="W145" s="33" t="str">
        <f t="shared" si="20"/>
        <v/>
      </c>
      <c r="AA145" s="28" t="s">
        <v>66</v>
      </c>
    </row>
    <row r="146" spans="2:27" outlineLevel="1">
      <c r="B146" s="66" t="s">
        <v>122</v>
      </c>
      <c r="C146" s="57"/>
      <c r="D146" s="58" t="s">
        <v>89</v>
      </c>
      <c r="E146" s="67"/>
      <c r="G146" s="59"/>
      <c r="H146" s="59"/>
      <c r="I146" s="60"/>
      <c r="J146" s="68"/>
      <c r="K146" s="2"/>
      <c r="M146" s="69">
        <f t="shared" si="18"/>
        <v>0</v>
      </c>
      <c r="N146" s="69"/>
      <c r="O146" s="70"/>
      <c r="P146" s="71">
        <f t="shared" si="19"/>
        <v>0</v>
      </c>
      <c r="R146" s="72"/>
      <c r="S146" s="72"/>
      <c r="T146" s="72"/>
      <c r="U146" s="72"/>
      <c r="W146" s="33" t="str">
        <f t="shared" si="20"/>
        <v/>
      </c>
      <c r="AA146" s="28" t="s">
        <v>66</v>
      </c>
    </row>
    <row r="147" spans="2:27" outlineLevel="1">
      <c r="B147" s="57" t="s">
        <v>122</v>
      </c>
      <c r="C147" s="66"/>
      <c r="D147" s="58" t="s">
        <v>89</v>
      </c>
      <c r="E147" s="58"/>
      <c r="G147" s="59"/>
      <c r="H147" s="59"/>
      <c r="I147" s="60"/>
      <c r="J147" s="68"/>
      <c r="K147" s="2"/>
      <c r="M147" s="69">
        <f t="shared" si="18"/>
        <v>0</v>
      </c>
      <c r="N147" s="69"/>
      <c r="O147" s="70"/>
      <c r="P147" s="71">
        <f t="shared" si="19"/>
        <v>0</v>
      </c>
      <c r="R147" s="72"/>
      <c r="S147" s="72"/>
      <c r="T147" s="72"/>
      <c r="U147" s="72"/>
      <c r="W147" s="33" t="str">
        <f t="shared" si="20"/>
        <v/>
      </c>
      <c r="AA147" s="28" t="s">
        <v>66</v>
      </c>
    </row>
    <row r="148" spans="2:27" outlineLevel="1">
      <c r="B148" s="66" t="s">
        <v>122</v>
      </c>
      <c r="C148" s="57"/>
      <c r="D148" s="58" t="s">
        <v>89</v>
      </c>
      <c r="E148" s="67"/>
      <c r="G148" s="59"/>
      <c r="H148" s="59"/>
      <c r="I148" s="60"/>
      <c r="J148" s="68"/>
      <c r="K148" s="2"/>
      <c r="M148" s="69">
        <f t="shared" si="18"/>
        <v>0</v>
      </c>
      <c r="N148" s="69"/>
      <c r="O148" s="70"/>
      <c r="P148" s="71">
        <f t="shared" si="19"/>
        <v>0</v>
      </c>
      <c r="R148" s="72"/>
      <c r="S148" s="72"/>
      <c r="T148" s="72"/>
      <c r="U148" s="72"/>
      <c r="W148" s="33" t="str">
        <f t="shared" si="20"/>
        <v/>
      </c>
      <c r="AA148" s="28" t="s">
        <v>66</v>
      </c>
    </row>
    <row r="149" spans="2:27" outlineLevel="1">
      <c r="B149" s="57" t="s">
        <v>122</v>
      </c>
      <c r="C149" s="57"/>
      <c r="D149" s="58" t="s">
        <v>89</v>
      </c>
      <c r="E149" s="58"/>
      <c r="G149" s="59"/>
      <c r="H149" s="59"/>
      <c r="I149" s="60"/>
      <c r="J149" s="68"/>
      <c r="K149" s="2"/>
      <c r="M149" s="69">
        <f t="shared" si="18"/>
        <v>0</v>
      </c>
      <c r="N149" s="69"/>
      <c r="O149" s="70"/>
      <c r="P149" s="71">
        <f t="shared" si="19"/>
        <v>0</v>
      </c>
      <c r="R149" s="72"/>
      <c r="S149" s="72"/>
      <c r="T149" s="72"/>
      <c r="U149" s="72"/>
      <c r="W149" s="33" t="str">
        <f t="shared" si="20"/>
        <v/>
      </c>
      <c r="AA149" s="28" t="s">
        <v>66</v>
      </c>
    </row>
    <row r="150" spans="2:27" outlineLevel="1">
      <c r="B150" s="66" t="s">
        <v>122</v>
      </c>
      <c r="C150" s="66"/>
      <c r="D150" s="58" t="s">
        <v>89</v>
      </c>
      <c r="E150" s="67"/>
      <c r="G150" s="59"/>
      <c r="H150" s="59"/>
      <c r="I150" s="60"/>
      <c r="J150" s="68"/>
      <c r="K150" s="2"/>
      <c r="M150" s="69">
        <f t="shared" si="18"/>
        <v>0</v>
      </c>
      <c r="N150" s="69"/>
      <c r="O150" s="70"/>
      <c r="P150" s="71">
        <f t="shared" si="19"/>
        <v>0</v>
      </c>
      <c r="R150" s="72"/>
      <c r="S150" s="72"/>
      <c r="T150" s="72"/>
      <c r="U150" s="72"/>
      <c r="W150" s="33" t="str">
        <f t="shared" si="20"/>
        <v/>
      </c>
      <c r="AA150" s="28" t="s">
        <v>66</v>
      </c>
    </row>
    <row r="151" spans="2:27" outlineLevel="1">
      <c r="B151" s="57" t="s">
        <v>122</v>
      </c>
      <c r="C151" s="57"/>
      <c r="D151" s="58" t="s">
        <v>89</v>
      </c>
      <c r="E151" s="58"/>
      <c r="G151" s="59"/>
      <c r="H151" s="59"/>
      <c r="I151" s="60"/>
      <c r="J151" s="68"/>
      <c r="K151" s="2"/>
      <c r="M151" s="69">
        <f t="shared" si="18"/>
        <v>0</v>
      </c>
      <c r="N151" s="69"/>
      <c r="O151" s="70"/>
      <c r="P151" s="71">
        <f t="shared" si="19"/>
        <v>0</v>
      </c>
      <c r="R151" s="72"/>
      <c r="S151" s="72"/>
      <c r="T151" s="72"/>
      <c r="U151" s="72"/>
      <c r="W151" s="33" t="str">
        <f t="shared" si="20"/>
        <v/>
      </c>
      <c r="AA151" s="28" t="s">
        <v>66</v>
      </c>
    </row>
    <row r="152" spans="2:27" outlineLevel="1">
      <c r="B152" s="66" t="s">
        <v>122</v>
      </c>
      <c r="C152" s="57"/>
      <c r="D152" s="58" t="s">
        <v>89</v>
      </c>
      <c r="E152" s="67"/>
      <c r="G152" s="59"/>
      <c r="H152" s="59"/>
      <c r="I152" s="60"/>
      <c r="J152" s="68"/>
      <c r="K152" s="2"/>
      <c r="M152" s="69">
        <f t="shared" si="18"/>
        <v>0</v>
      </c>
      <c r="N152" s="69"/>
      <c r="O152" s="70"/>
      <c r="P152" s="71">
        <f t="shared" si="19"/>
        <v>0</v>
      </c>
      <c r="R152" s="72"/>
      <c r="S152" s="72"/>
      <c r="T152" s="72"/>
      <c r="U152" s="72"/>
      <c r="W152" s="33" t="str">
        <f t="shared" si="20"/>
        <v/>
      </c>
      <c r="AA152" s="28" t="s">
        <v>66</v>
      </c>
    </row>
    <row r="153" spans="2:27" ht="6.75" customHeight="1" outlineLevel="1">
      <c r="AA153" s="28" t="s">
        <v>66</v>
      </c>
    </row>
    <row r="154" spans="2:27" s="26" customFormat="1" outlineLevel="1">
      <c r="B154" s="40"/>
      <c r="C154" s="41"/>
      <c r="D154" s="40" t="s">
        <v>124</v>
      </c>
      <c r="E154" s="42"/>
      <c r="F154" s="42"/>
      <c r="G154" s="43"/>
      <c r="H154" s="43"/>
      <c r="I154" s="42"/>
      <c r="J154" s="42"/>
      <c r="K154" s="42"/>
      <c r="L154" s="42"/>
      <c r="M154" s="44"/>
      <c r="N154" s="44"/>
      <c r="O154" s="44"/>
      <c r="P154" s="44"/>
      <c r="Q154" s="42"/>
      <c r="R154" s="44"/>
      <c r="S154" s="44"/>
      <c r="T154" s="44"/>
      <c r="U154" s="44"/>
      <c r="V154" s="44"/>
      <c r="W154" s="44"/>
      <c r="X154" s="44"/>
      <c r="Y154" s="44"/>
      <c r="AA154" s="28" t="s">
        <v>66</v>
      </c>
    </row>
    <row r="155" spans="2:27" ht="6.75" customHeight="1" outlineLevel="1">
      <c r="AA155" s="28" t="s">
        <v>66</v>
      </c>
    </row>
    <row r="156" spans="2:27" outlineLevel="1">
      <c r="B156" s="73" t="s">
        <v>122</v>
      </c>
      <c r="C156" s="73" t="s">
        <v>98</v>
      </c>
      <c r="D156" s="74" t="s">
        <v>125</v>
      </c>
      <c r="E156" s="74"/>
      <c r="G156" s="75"/>
      <c r="H156" s="75"/>
      <c r="I156" s="74"/>
      <c r="J156" s="74"/>
      <c r="K156" s="74"/>
      <c r="P156" s="71">
        <f t="shared" ref="P156" si="21">SUMIFS(P129:P152,$I129:$I152,"Non")</f>
        <v>0</v>
      </c>
      <c r="R156" s="71">
        <f>SUMIFS(R129:R152,$I129:$I152,"Nein")</f>
        <v>0</v>
      </c>
      <c r="S156" s="71">
        <f>SUMIFS(S129:S152,$I129:$I152,"Nein")</f>
        <v>0</v>
      </c>
      <c r="T156" s="71">
        <f>SUMIFS(T129:T152,$I129:$I152,"Nein")</f>
        <v>0</v>
      </c>
      <c r="U156" s="71">
        <f>SUMIFS(U129:U152,$I129:$I152,"Nein")</f>
        <v>0</v>
      </c>
      <c r="AA156" s="28" t="s">
        <v>66</v>
      </c>
    </row>
    <row r="157" spans="2:27" outlineLevel="1">
      <c r="B157" s="73" t="s">
        <v>122</v>
      </c>
      <c r="C157" s="73" t="s">
        <v>100</v>
      </c>
      <c r="D157" s="74" t="s">
        <v>126</v>
      </c>
      <c r="E157" s="74"/>
      <c r="G157" s="75"/>
      <c r="H157" s="75"/>
      <c r="I157" s="74"/>
      <c r="J157" s="74"/>
      <c r="K157" s="74"/>
      <c r="P157" s="71">
        <f t="shared" ref="P157" si="22">SUMIFS(P129:P152,$I129:$I152,"Oui")</f>
        <v>0</v>
      </c>
      <c r="R157" s="71">
        <f>SUMIFS(R129:R152,$I129:$I152,"Ja")</f>
        <v>0</v>
      </c>
      <c r="S157" s="71">
        <f>SUMIFS(S129:S152,$I129:$I152,"Ja")</f>
        <v>0</v>
      </c>
      <c r="T157" s="71">
        <f>SUMIFS(T129:T152,$I129:$I152,"Ja")</f>
        <v>0</v>
      </c>
      <c r="U157" s="71">
        <f>SUMIFS(U129:U152,$I129:$I152,"Ja")</f>
        <v>0</v>
      </c>
      <c r="AA157" s="28" t="s">
        <v>66</v>
      </c>
    </row>
    <row r="158" spans="2:27" s="26" customFormat="1" outlineLevel="1">
      <c r="B158" s="76" t="s">
        <v>122</v>
      </c>
      <c r="C158" s="76" t="s">
        <v>102</v>
      </c>
      <c r="D158" s="77" t="s">
        <v>127</v>
      </c>
      <c r="E158" s="77"/>
      <c r="F158" s="78"/>
      <c r="G158" s="79"/>
      <c r="H158" s="79"/>
      <c r="I158" s="77"/>
      <c r="J158" s="77"/>
      <c r="K158" s="77"/>
      <c r="L158" s="80"/>
      <c r="M158" s="80"/>
      <c r="N158" s="80"/>
      <c r="O158" s="80"/>
      <c r="P158" s="81">
        <f t="shared" ref="P158" si="23">SUM(P156:P157)</f>
        <v>0</v>
      </c>
      <c r="Q158" s="80"/>
      <c r="R158" s="81">
        <f>SUM(R156:R157)</f>
        <v>0</v>
      </c>
      <c r="S158" s="81">
        <f>SUM(S156:S157)</f>
        <v>0</v>
      </c>
      <c r="T158" s="81">
        <f>SUM(T156:T157)</f>
        <v>0</v>
      </c>
      <c r="U158" s="81">
        <f>SUM(U156:U157)</f>
        <v>0</v>
      </c>
      <c r="AA158" s="53" t="s">
        <v>66</v>
      </c>
    </row>
    <row r="159" spans="2:27" ht="6.75" customHeight="1" outlineLevel="1">
      <c r="AA159" s="28" t="s">
        <v>66</v>
      </c>
    </row>
    <row r="160" spans="2:27" outlineLevel="1">
      <c r="B160" s="73" t="s">
        <v>122</v>
      </c>
      <c r="C160" s="73" t="s">
        <v>104</v>
      </c>
      <c r="D160" s="74" t="s">
        <v>105</v>
      </c>
      <c r="E160" s="74"/>
      <c r="G160" s="75"/>
      <c r="H160" s="75"/>
      <c r="I160" s="74"/>
      <c r="J160" s="74"/>
      <c r="K160" s="74"/>
      <c r="P160" s="71">
        <f t="shared" ref="P160" si="24">SUMIFS(P129:P152,$J129:$J152,"&lt;&gt;"&amp;$D161)</f>
        <v>0</v>
      </c>
      <c r="R160" s="71">
        <f>SUMIFS(R129:R152,$J129:$J152,"&lt;&gt;"&amp;$D161)</f>
        <v>0</v>
      </c>
      <c r="S160" s="71">
        <f>SUMIFS(S129:S152,$J129:$J152,"&lt;&gt;"&amp;$D161)</f>
        <v>0</v>
      </c>
      <c r="T160" s="71">
        <f>SUMIFS(T129:T152,$J129:$J152,"&lt;&gt;"&amp;$D161)</f>
        <v>0</v>
      </c>
      <c r="U160" s="71">
        <f>SUMIFS(U129:U152,$J129:$J152,"&lt;&gt;"&amp;$D161)</f>
        <v>0</v>
      </c>
      <c r="AA160" s="28" t="s">
        <v>66</v>
      </c>
    </row>
    <row r="161" spans="1:27" outlineLevel="1">
      <c r="B161" s="82" t="s">
        <v>122</v>
      </c>
      <c r="C161" s="82" t="s">
        <v>106</v>
      </c>
      <c r="D161" s="83" t="s">
        <v>91</v>
      </c>
      <c r="E161" s="83"/>
      <c r="F161" s="84"/>
      <c r="G161" s="85"/>
      <c r="H161" s="85"/>
      <c r="I161" s="83"/>
      <c r="J161" s="83"/>
      <c r="K161" s="83"/>
      <c r="L161" s="84"/>
      <c r="M161" s="84"/>
      <c r="N161" s="84"/>
      <c r="O161" s="84"/>
      <c r="P161" s="86">
        <f t="shared" ref="P161" si="25">SUMIFS(P129:P152,$J129:$J152,$D161)</f>
        <v>0</v>
      </c>
      <c r="Q161" s="84"/>
      <c r="R161" s="86">
        <f>SUMIFS(R129:R152,$J129:$J152,$D161)</f>
        <v>0</v>
      </c>
      <c r="S161" s="86">
        <f>SUMIFS(S129:S152,$J129:$J152,$D161)</f>
        <v>0</v>
      </c>
      <c r="T161" s="86">
        <f>SUMIFS(T129:T152,$J129:$J152,$D161)</f>
        <v>0</v>
      </c>
      <c r="U161" s="86">
        <f>SUMIFS(U129:U152,$J129:$J152,$D161)</f>
        <v>0</v>
      </c>
      <c r="V161" s="84"/>
      <c r="W161" s="84"/>
      <c r="X161" s="84"/>
      <c r="Y161" s="84"/>
      <c r="AA161" s="28" t="s">
        <v>66</v>
      </c>
    </row>
    <row r="162" spans="1:27" outlineLevel="1">
      <c r="A162" s="56"/>
      <c r="B162" s="87"/>
      <c r="C162" s="87"/>
      <c r="D162" s="56"/>
      <c r="E162" s="56"/>
      <c r="F162" s="56"/>
      <c r="G162" s="56"/>
      <c r="H162" s="56"/>
      <c r="I162" s="56"/>
      <c r="J162" s="56"/>
      <c r="K162" s="56"/>
      <c r="L162" s="56"/>
      <c r="M162" s="56"/>
      <c r="N162" s="56"/>
      <c r="O162" s="56"/>
      <c r="P162" s="56"/>
      <c r="Q162" s="56"/>
      <c r="R162" s="56"/>
      <c r="S162" s="56"/>
      <c r="T162" s="56"/>
      <c r="U162" s="56"/>
      <c r="V162" s="55"/>
      <c r="W162" s="55"/>
      <c r="X162" s="55"/>
      <c r="Y162" s="55"/>
      <c r="AA162" s="28" t="s">
        <v>66</v>
      </c>
    </row>
    <row r="163" spans="1:27">
      <c r="A163" s="35" t="str">
        <f>"Lot de travaux 5 "&amp;D166</f>
        <v>Lot de travaux 5 &lt;Nom du Lot de travaux 5&gt;</v>
      </c>
      <c r="B163" s="36"/>
      <c r="C163" s="36"/>
      <c r="D163" s="37"/>
      <c r="E163" s="37"/>
      <c r="F163" s="37"/>
      <c r="G163" s="37"/>
      <c r="H163" s="37"/>
      <c r="I163" s="37"/>
      <c r="J163" s="37"/>
      <c r="K163" s="37"/>
      <c r="L163" s="37"/>
      <c r="M163" s="38"/>
      <c r="N163" s="38"/>
      <c r="O163" s="38"/>
      <c r="P163" s="39"/>
      <c r="Q163" s="37"/>
      <c r="R163" s="39"/>
      <c r="S163" s="38"/>
      <c r="T163" s="38"/>
      <c r="U163" s="38"/>
      <c r="V163" s="39"/>
      <c r="W163" s="38"/>
      <c r="X163" s="39"/>
      <c r="Y163" s="38"/>
      <c r="AA163" s="28" t="s">
        <v>66</v>
      </c>
    </row>
    <row r="164" spans="1:27" s="26" customFormat="1" outlineLevel="1">
      <c r="B164" s="40"/>
      <c r="C164" s="41"/>
      <c r="D164" s="40" t="s">
        <v>128</v>
      </c>
      <c r="E164" s="42"/>
      <c r="F164" s="42"/>
      <c r="G164" s="43"/>
      <c r="H164" s="43"/>
      <c r="I164" s="42"/>
      <c r="J164" s="42"/>
      <c r="K164" s="42"/>
      <c r="L164" s="42"/>
      <c r="M164" s="44"/>
      <c r="N164" s="44"/>
      <c r="O164" s="44"/>
      <c r="P164" s="44"/>
      <c r="Q164" s="42"/>
      <c r="R164" s="44"/>
      <c r="S164" s="44"/>
      <c r="T164" s="44"/>
      <c r="U164" s="44"/>
      <c r="V164" s="44"/>
      <c r="W164" s="44"/>
      <c r="X164" s="44"/>
      <c r="Y164" s="44"/>
      <c r="AA164" s="28" t="s">
        <v>66</v>
      </c>
    </row>
    <row r="165" spans="1:27" ht="6.75" customHeight="1" outlineLevel="1">
      <c r="AA165" s="28" t="s">
        <v>66</v>
      </c>
    </row>
    <row r="166" spans="1:27" s="26" customFormat="1" outlineLevel="1">
      <c r="B166" s="45" t="s">
        <v>129</v>
      </c>
      <c r="C166" s="45">
        <v>0</v>
      </c>
      <c r="D166" s="46" t="s">
        <v>130</v>
      </c>
      <c r="E166" s="46"/>
      <c r="F166" s="47"/>
      <c r="G166" s="48">
        <f>MIN(G168:G191)</f>
        <v>0</v>
      </c>
      <c r="H166" s="48">
        <f>MAX(H168:H191)</f>
        <v>0</v>
      </c>
      <c r="I166" s="49"/>
      <c r="J166" s="49"/>
      <c r="K166" s="49"/>
      <c r="L166" s="47"/>
      <c r="M166" s="50"/>
      <c r="N166" s="50"/>
      <c r="O166" s="50"/>
      <c r="P166" s="50"/>
      <c r="Q166" s="47"/>
      <c r="R166" s="51"/>
      <c r="S166" s="51"/>
      <c r="T166" s="51"/>
      <c r="U166" s="51"/>
      <c r="V166" s="47"/>
      <c r="W166" s="52"/>
      <c r="X166" s="47"/>
      <c r="Y166" s="47"/>
      <c r="AA166" s="53" t="s">
        <v>66</v>
      </c>
    </row>
    <row r="167" spans="1:27" ht="6.75" customHeight="1" outlineLevel="1">
      <c r="B167" s="54"/>
      <c r="C167" s="54"/>
      <c r="D167" s="55"/>
      <c r="E167" s="55"/>
      <c r="F167" s="55"/>
      <c r="G167" s="55"/>
      <c r="H167" s="55"/>
      <c r="I167" s="55"/>
      <c r="J167" s="55"/>
      <c r="K167" s="55"/>
      <c r="L167" s="55"/>
      <c r="M167" s="55"/>
      <c r="N167" s="55"/>
      <c r="O167" s="55"/>
      <c r="P167" s="56"/>
      <c r="Q167" s="55"/>
      <c r="R167" s="55"/>
      <c r="S167" s="55"/>
      <c r="T167" s="55"/>
      <c r="U167" s="55"/>
      <c r="V167" s="55"/>
      <c r="W167" s="55"/>
      <c r="X167" s="55"/>
      <c r="Y167" s="55"/>
      <c r="AA167" s="28" t="s">
        <v>66</v>
      </c>
    </row>
    <row r="168" spans="1:27" outlineLevel="1">
      <c r="B168" s="57" t="s">
        <v>129</v>
      </c>
      <c r="C168" s="57"/>
      <c r="D168" s="58" t="s">
        <v>89</v>
      </c>
      <c r="E168" s="58"/>
      <c r="F168" s="55"/>
      <c r="G168" s="59"/>
      <c r="H168" s="59"/>
      <c r="I168" s="60"/>
      <c r="J168" s="60"/>
      <c r="K168" s="61"/>
      <c r="L168" s="55"/>
      <c r="M168" s="62">
        <f t="shared" ref="M168:M191" si="26">IFERROR(VLOOKUP($J168,Stundensatz,2,FALSE()),)</f>
        <v>0</v>
      </c>
      <c r="N168" s="62"/>
      <c r="O168" s="63"/>
      <c r="P168" s="64">
        <f t="shared" si="19"/>
        <v>0</v>
      </c>
      <c r="Q168" s="55"/>
      <c r="R168" s="65"/>
      <c r="S168" s="65"/>
      <c r="T168" s="65"/>
      <c r="U168" s="65"/>
      <c r="W168" s="33" t="str">
        <f t="shared" ref="W168:W191" si="27">IF(P168=0,"",P168-SUM(R168:U168))</f>
        <v/>
      </c>
      <c r="AA168" s="28" t="s">
        <v>66</v>
      </c>
    </row>
    <row r="169" spans="1:27" outlineLevel="1">
      <c r="B169" s="66" t="s">
        <v>129</v>
      </c>
      <c r="C169" s="66"/>
      <c r="D169" s="58" t="s">
        <v>89</v>
      </c>
      <c r="E169" s="67"/>
      <c r="G169" s="59"/>
      <c r="H169" s="59"/>
      <c r="I169" s="60"/>
      <c r="J169" s="68"/>
      <c r="K169" s="2"/>
      <c r="M169" s="69">
        <f t="shared" si="26"/>
        <v>0</v>
      </c>
      <c r="N169" s="69"/>
      <c r="O169" s="70"/>
      <c r="P169" s="71">
        <f t="shared" si="19"/>
        <v>0</v>
      </c>
      <c r="R169" s="72"/>
      <c r="S169" s="72"/>
      <c r="T169" s="72"/>
      <c r="U169" s="72"/>
      <c r="W169" s="33" t="str">
        <f t="shared" si="27"/>
        <v/>
      </c>
      <c r="AA169" s="28" t="s">
        <v>66</v>
      </c>
    </row>
    <row r="170" spans="1:27" outlineLevel="1">
      <c r="B170" s="57" t="s">
        <v>129</v>
      </c>
      <c r="C170" s="57"/>
      <c r="D170" s="58" t="s">
        <v>89</v>
      </c>
      <c r="E170" s="58"/>
      <c r="G170" s="59"/>
      <c r="H170" s="59"/>
      <c r="I170" s="60"/>
      <c r="J170" s="68"/>
      <c r="K170" s="2"/>
      <c r="M170" s="69">
        <f t="shared" si="26"/>
        <v>0</v>
      </c>
      <c r="N170" s="69"/>
      <c r="O170" s="70"/>
      <c r="P170" s="71">
        <f t="shared" si="19"/>
        <v>0</v>
      </c>
      <c r="R170" s="72"/>
      <c r="S170" s="72"/>
      <c r="T170" s="72"/>
      <c r="U170" s="72"/>
      <c r="W170" s="33" t="str">
        <f t="shared" si="27"/>
        <v/>
      </c>
      <c r="AA170" s="28" t="s">
        <v>66</v>
      </c>
    </row>
    <row r="171" spans="1:27" outlineLevel="1">
      <c r="B171" s="66" t="s">
        <v>129</v>
      </c>
      <c r="C171" s="57"/>
      <c r="D171" s="58" t="s">
        <v>89</v>
      </c>
      <c r="E171" s="67"/>
      <c r="G171" s="59"/>
      <c r="H171" s="59"/>
      <c r="I171" s="60"/>
      <c r="J171" s="68"/>
      <c r="K171" s="2"/>
      <c r="M171" s="69">
        <f t="shared" si="26"/>
        <v>0</v>
      </c>
      <c r="N171" s="69"/>
      <c r="O171" s="70"/>
      <c r="P171" s="71">
        <f t="shared" si="19"/>
        <v>0</v>
      </c>
      <c r="R171" s="72"/>
      <c r="S171" s="72"/>
      <c r="T171" s="72"/>
      <c r="U171" s="72"/>
      <c r="W171" s="33" t="str">
        <f t="shared" si="27"/>
        <v/>
      </c>
      <c r="AA171" s="28" t="s">
        <v>66</v>
      </c>
    </row>
    <row r="172" spans="1:27" outlineLevel="1">
      <c r="B172" s="57" t="s">
        <v>129</v>
      </c>
      <c r="C172" s="66"/>
      <c r="D172" s="58" t="s">
        <v>89</v>
      </c>
      <c r="E172" s="58"/>
      <c r="G172" s="59"/>
      <c r="H172" s="59"/>
      <c r="I172" s="60"/>
      <c r="J172" s="68"/>
      <c r="K172" s="2"/>
      <c r="M172" s="69">
        <f t="shared" si="26"/>
        <v>0</v>
      </c>
      <c r="N172" s="69"/>
      <c r="O172" s="70"/>
      <c r="P172" s="71">
        <f t="shared" si="19"/>
        <v>0</v>
      </c>
      <c r="R172" s="72"/>
      <c r="S172" s="72"/>
      <c r="T172" s="72"/>
      <c r="U172" s="72"/>
      <c r="W172" s="33" t="str">
        <f t="shared" si="27"/>
        <v/>
      </c>
      <c r="AA172" s="28" t="s">
        <v>66</v>
      </c>
    </row>
    <row r="173" spans="1:27" outlineLevel="1">
      <c r="B173" s="66" t="s">
        <v>129</v>
      </c>
      <c r="C173" s="57"/>
      <c r="D173" s="58" t="s">
        <v>89</v>
      </c>
      <c r="E173" s="67"/>
      <c r="G173" s="59"/>
      <c r="H173" s="59"/>
      <c r="I173" s="60"/>
      <c r="J173" s="68"/>
      <c r="K173" s="2"/>
      <c r="M173" s="69">
        <f t="shared" si="26"/>
        <v>0</v>
      </c>
      <c r="N173" s="69"/>
      <c r="O173" s="70"/>
      <c r="P173" s="71">
        <f t="shared" si="19"/>
        <v>0</v>
      </c>
      <c r="R173" s="72"/>
      <c r="S173" s="72"/>
      <c r="T173" s="72"/>
      <c r="U173" s="72"/>
      <c r="W173" s="33" t="str">
        <f t="shared" si="27"/>
        <v/>
      </c>
      <c r="AA173" s="28" t="s">
        <v>66</v>
      </c>
    </row>
    <row r="174" spans="1:27" outlineLevel="1">
      <c r="B174" s="57" t="s">
        <v>129</v>
      </c>
      <c r="C174" s="57"/>
      <c r="D174" s="58" t="s">
        <v>89</v>
      </c>
      <c r="E174" s="58"/>
      <c r="G174" s="59"/>
      <c r="H174" s="59"/>
      <c r="I174" s="60"/>
      <c r="J174" s="68"/>
      <c r="K174" s="2"/>
      <c r="M174" s="69">
        <f t="shared" si="26"/>
        <v>0</v>
      </c>
      <c r="N174" s="69"/>
      <c r="O174" s="70"/>
      <c r="P174" s="71">
        <f t="shared" si="19"/>
        <v>0</v>
      </c>
      <c r="R174" s="72"/>
      <c r="S174" s="72"/>
      <c r="T174" s="72"/>
      <c r="U174" s="72"/>
      <c r="W174" s="33" t="str">
        <f t="shared" si="27"/>
        <v/>
      </c>
      <c r="AA174" s="28" t="s">
        <v>66</v>
      </c>
    </row>
    <row r="175" spans="1:27" outlineLevel="1">
      <c r="B175" s="66" t="s">
        <v>129</v>
      </c>
      <c r="C175" s="66"/>
      <c r="D175" s="58" t="s">
        <v>89</v>
      </c>
      <c r="E175" s="67"/>
      <c r="G175" s="59"/>
      <c r="H175" s="59"/>
      <c r="I175" s="60"/>
      <c r="J175" s="68"/>
      <c r="K175" s="2"/>
      <c r="M175" s="69">
        <f t="shared" si="26"/>
        <v>0</v>
      </c>
      <c r="N175" s="69"/>
      <c r="O175" s="70"/>
      <c r="P175" s="71">
        <f t="shared" si="19"/>
        <v>0</v>
      </c>
      <c r="R175" s="72"/>
      <c r="S175" s="72"/>
      <c r="T175" s="72"/>
      <c r="U175" s="72"/>
      <c r="W175" s="33" t="str">
        <f t="shared" si="27"/>
        <v/>
      </c>
      <c r="AA175" s="28" t="s">
        <v>66</v>
      </c>
    </row>
    <row r="176" spans="1:27" outlineLevel="1">
      <c r="B176" s="57" t="s">
        <v>129</v>
      </c>
      <c r="C176" s="57"/>
      <c r="D176" s="58" t="s">
        <v>89</v>
      </c>
      <c r="E176" s="58"/>
      <c r="G176" s="59"/>
      <c r="H176" s="59"/>
      <c r="I176" s="60"/>
      <c r="J176" s="68"/>
      <c r="K176" s="2"/>
      <c r="M176" s="69">
        <f t="shared" si="26"/>
        <v>0</v>
      </c>
      <c r="N176" s="69"/>
      <c r="O176" s="70"/>
      <c r="P176" s="71">
        <f t="shared" si="19"/>
        <v>0</v>
      </c>
      <c r="R176" s="72"/>
      <c r="S176" s="72"/>
      <c r="T176" s="72"/>
      <c r="U176" s="72"/>
      <c r="W176" s="33" t="str">
        <f t="shared" si="27"/>
        <v/>
      </c>
      <c r="AA176" s="28" t="s">
        <v>66</v>
      </c>
    </row>
    <row r="177" spans="2:27" outlineLevel="1">
      <c r="B177" s="66" t="s">
        <v>129</v>
      </c>
      <c r="C177" s="57"/>
      <c r="D177" s="58" t="s">
        <v>89</v>
      </c>
      <c r="E177" s="67"/>
      <c r="G177" s="59"/>
      <c r="H177" s="59"/>
      <c r="I177" s="60"/>
      <c r="J177" s="68"/>
      <c r="K177" s="2"/>
      <c r="M177" s="69">
        <f t="shared" si="26"/>
        <v>0</v>
      </c>
      <c r="N177" s="69"/>
      <c r="O177" s="70"/>
      <c r="P177" s="71">
        <f t="shared" si="19"/>
        <v>0</v>
      </c>
      <c r="R177" s="72"/>
      <c r="S177" s="72"/>
      <c r="T177" s="72"/>
      <c r="U177" s="72"/>
      <c r="W177" s="33" t="str">
        <f t="shared" si="27"/>
        <v/>
      </c>
      <c r="AA177" s="28" t="s">
        <v>66</v>
      </c>
    </row>
    <row r="178" spans="2:27" outlineLevel="1">
      <c r="B178" s="66" t="s">
        <v>129</v>
      </c>
      <c r="C178" s="57"/>
      <c r="D178" s="58" t="s">
        <v>89</v>
      </c>
      <c r="E178" s="67"/>
      <c r="G178" s="59"/>
      <c r="H178" s="59"/>
      <c r="I178" s="60"/>
      <c r="J178" s="68"/>
      <c r="K178" s="2"/>
      <c r="M178" s="69">
        <f t="shared" si="26"/>
        <v>0</v>
      </c>
      <c r="N178" s="69"/>
      <c r="O178" s="70"/>
      <c r="P178" s="71">
        <f t="shared" si="19"/>
        <v>0</v>
      </c>
      <c r="R178" s="72"/>
      <c r="S178" s="72"/>
      <c r="T178" s="72"/>
      <c r="U178" s="72"/>
      <c r="W178" s="33" t="str">
        <f t="shared" si="27"/>
        <v/>
      </c>
      <c r="AA178" s="28" t="s">
        <v>66</v>
      </c>
    </row>
    <row r="179" spans="2:27" outlineLevel="1">
      <c r="B179" s="57" t="s">
        <v>129</v>
      </c>
      <c r="C179" s="66"/>
      <c r="D179" s="58" t="s">
        <v>89</v>
      </c>
      <c r="E179" s="58"/>
      <c r="G179" s="59"/>
      <c r="H179" s="59"/>
      <c r="I179" s="60"/>
      <c r="J179" s="68"/>
      <c r="K179" s="2"/>
      <c r="M179" s="69">
        <f t="shared" si="26"/>
        <v>0</v>
      </c>
      <c r="N179" s="69"/>
      <c r="O179" s="70"/>
      <c r="P179" s="71">
        <f t="shared" si="19"/>
        <v>0</v>
      </c>
      <c r="R179" s="72"/>
      <c r="S179" s="72"/>
      <c r="T179" s="72"/>
      <c r="U179" s="72"/>
      <c r="W179" s="33" t="str">
        <f t="shared" si="27"/>
        <v/>
      </c>
      <c r="AA179" s="28" t="s">
        <v>66</v>
      </c>
    </row>
    <row r="180" spans="2:27" outlineLevel="1">
      <c r="B180" s="66" t="s">
        <v>129</v>
      </c>
      <c r="C180" s="57"/>
      <c r="D180" s="58" t="s">
        <v>89</v>
      </c>
      <c r="E180" s="67"/>
      <c r="G180" s="59"/>
      <c r="H180" s="59"/>
      <c r="I180" s="60"/>
      <c r="J180" s="68"/>
      <c r="K180" s="2"/>
      <c r="M180" s="69">
        <f t="shared" si="26"/>
        <v>0</v>
      </c>
      <c r="N180" s="69"/>
      <c r="O180" s="70"/>
      <c r="P180" s="71">
        <f t="shared" si="19"/>
        <v>0</v>
      </c>
      <c r="R180" s="72"/>
      <c r="S180" s="72"/>
      <c r="T180" s="72"/>
      <c r="U180" s="72"/>
      <c r="W180" s="33" t="str">
        <f t="shared" si="27"/>
        <v/>
      </c>
      <c r="AA180" s="28" t="s">
        <v>66</v>
      </c>
    </row>
    <row r="181" spans="2:27" outlineLevel="1">
      <c r="B181" s="57" t="s">
        <v>129</v>
      </c>
      <c r="C181" s="57"/>
      <c r="D181" s="58" t="s">
        <v>89</v>
      </c>
      <c r="E181" s="58"/>
      <c r="G181" s="59"/>
      <c r="H181" s="59"/>
      <c r="I181" s="60"/>
      <c r="J181" s="68"/>
      <c r="K181" s="2"/>
      <c r="M181" s="69">
        <f t="shared" si="26"/>
        <v>0</v>
      </c>
      <c r="N181" s="69"/>
      <c r="O181" s="70"/>
      <c r="P181" s="71">
        <f t="shared" si="19"/>
        <v>0</v>
      </c>
      <c r="R181" s="72"/>
      <c r="S181" s="72"/>
      <c r="T181" s="72"/>
      <c r="U181" s="72"/>
      <c r="W181" s="33" t="str">
        <f t="shared" si="27"/>
        <v/>
      </c>
      <c r="AA181" s="28" t="s">
        <v>66</v>
      </c>
    </row>
    <row r="182" spans="2:27" outlineLevel="1">
      <c r="B182" s="66" t="s">
        <v>129</v>
      </c>
      <c r="C182" s="66"/>
      <c r="D182" s="58" t="s">
        <v>89</v>
      </c>
      <c r="E182" s="67"/>
      <c r="G182" s="59"/>
      <c r="H182" s="59"/>
      <c r="I182" s="60"/>
      <c r="J182" s="68"/>
      <c r="K182" s="2"/>
      <c r="M182" s="69">
        <f t="shared" si="26"/>
        <v>0</v>
      </c>
      <c r="N182" s="69"/>
      <c r="O182" s="70"/>
      <c r="P182" s="71">
        <f t="shared" si="19"/>
        <v>0</v>
      </c>
      <c r="R182" s="72"/>
      <c r="S182" s="72"/>
      <c r="T182" s="72"/>
      <c r="U182" s="72"/>
      <c r="W182" s="33" t="str">
        <f t="shared" si="27"/>
        <v/>
      </c>
      <c r="AA182" s="28" t="s">
        <v>66</v>
      </c>
    </row>
    <row r="183" spans="2:27" outlineLevel="1">
      <c r="B183" s="57" t="s">
        <v>129</v>
      </c>
      <c r="C183" s="57"/>
      <c r="D183" s="58" t="s">
        <v>89</v>
      </c>
      <c r="E183" s="58"/>
      <c r="G183" s="59"/>
      <c r="H183" s="59"/>
      <c r="I183" s="60"/>
      <c r="J183" s="68"/>
      <c r="K183" s="2"/>
      <c r="M183" s="69">
        <f t="shared" si="26"/>
        <v>0</v>
      </c>
      <c r="N183" s="69"/>
      <c r="O183" s="70"/>
      <c r="P183" s="71">
        <f t="shared" si="19"/>
        <v>0</v>
      </c>
      <c r="R183" s="72"/>
      <c r="S183" s="72"/>
      <c r="T183" s="72"/>
      <c r="U183" s="72"/>
      <c r="W183" s="33" t="str">
        <f t="shared" si="27"/>
        <v/>
      </c>
      <c r="AA183" s="28" t="s">
        <v>66</v>
      </c>
    </row>
    <row r="184" spans="2:27" outlineLevel="1">
      <c r="B184" s="66" t="s">
        <v>129</v>
      </c>
      <c r="C184" s="57"/>
      <c r="D184" s="58" t="s">
        <v>89</v>
      </c>
      <c r="E184" s="67"/>
      <c r="G184" s="59"/>
      <c r="H184" s="59"/>
      <c r="I184" s="60"/>
      <c r="J184" s="68"/>
      <c r="K184" s="2"/>
      <c r="M184" s="69">
        <f t="shared" si="26"/>
        <v>0</v>
      </c>
      <c r="N184" s="69"/>
      <c r="O184" s="70"/>
      <c r="P184" s="71">
        <f t="shared" si="19"/>
        <v>0</v>
      </c>
      <c r="R184" s="72"/>
      <c r="S184" s="72"/>
      <c r="T184" s="72"/>
      <c r="U184" s="72"/>
      <c r="W184" s="33" t="str">
        <f t="shared" si="27"/>
        <v/>
      </c>
      <c r="AA184" s="28" t="s">
        <v>66</v>
      </c>
    </row>
    <row r="185" spans="2:27" outlineLevel="1">
      <c r="B185" s="66" t="s">
        <v>129</v>
      </c>
      <c r="C185" s="57"/>
      <c r="D185" s="58" t="s">
        <v>89</v>
      </c>
      <c r="E185" s="67"/>
      <c r="G185" s="59"/>
      <c r="H185" s="59"/>
      <c r="I185" s="60"/>
      <c r="J185" s="68"/>
      <c r="K185" s="2"/>
      <c r="M185" s="69">
        <f t="shared" si="26"/>
        <v>0</v>
      </c>
      <c r="N185" s="69"/>
      <c r="O185" s="70"/>
      <c r="P185" s="71">
        <f t="shared" si="19"/>
        <v>0</v>
      </c>
      <c r="R185" s="72"/>
      <c r="S185" s="72"/>
      <c r="T185" s="72"/>
      <c r="U185" s="72"/>
      <c r="W185" s="33" t="str">
        <f t="shared" si="27"/>
        <v/>
      </c>
      <c r="AA185" s="28" t="s">
        <v>66</v>
      </c>
    </row>
    <row r="186" spans="2:27" outlineLevel="1">
      <c r="B186" s="57" t="s">
        <v>129</v>
      </c>
      <c r="C186" s="66"/>
      <c r="D186" s="58" t="s">
        <v>89</v>
      </c>
      <c r="E186" s="58"/>
      <c r="G186" s="59"/>
      <c r="H186" s="59"/>
      <c r="I186" s="60"/>
      <c r="J186" s="68"/>
      <c r="K186" s="2"/>
      <c r="M186" s="69">
        <f t="shared" si="26"/>
        <v>0</v>
      </c>
      <c r="N186" s="69"/>
      <c r="O186" s="70"/>
      <c r="P186" s="71">
        <f t="shared" si="19"/>
        <v>0</v>
      </c>
      <c r="R186" s="72"/>
      <c r="S186" s="72"/>
      <c r="T186" s="72"/>
      <c r="U186" s="72"/>
      <c r="W186" s="33" t="str">
        <f t="shared" si="27"/>
        <v/>
      </c>
      <c r="AA186" s="28" t="s">
        <v>66</v>
      </c>
    </row>
    <row r="187" spans="2:27" outlineLevel="1">
      <c r="B187" s="66" t="s">
        <v>129</v>
      </c>
      <c r="C187" s="57"/>
      <c r="D187" s="58" t="s">
        <v>89</v>
      </c>
      <c r="E187" s="67"/>
      <c r="G187" s="59"/>
      <c r="H187" s="59"/>
      <c r="I187" s="60"/>
      <c r="J187" s="68"/>
      <c r="K187" s="2"/>
      <c r="M187" s="69">
        <f t="shared" si="26"/>
        <v>0</v>
      </c>
      <c r="N187" s="69"/>
      <c r="O187" s="70"/>
      <c r="P187" s="71">
        <f t="shared" si="19"/>
        <v>0</v>
      </c>
      <c r="R187" s="72"/>
      <c r="S187" s="72"/>
      <c r="T187" s="72"/>
      <c r="U187" s="72"/>
      <c r="W187" s="33" t="str">
        <f t="shared" si="27"/>
        <v/>
      </c>
      <c r="AA187" s="28" t="s">
        <v>66</v>
      </c>
    </row>
    <row r="188" spans="2:27" outlineLevel="1">
      <c r="B188" s="57" t="s">
        <v>129</v>
      </c>
      <c r="C188" s="57"/>
      <c r="D188" s="58" t="s">
        <v>89</v>
      </c>
      <c r="E188" s="58"/>
      <c r="G188" s="59"/>
      <c r="H188" s="59"/>
      <c r="I188" s="60"/>
      <c r="J188" s="68"/>
      <c r="K188" s="2"/>
      <c r="M188" s="69">
        <f t="shared" si="26"/>
        <v>0</v>
      </c>
      <c r="N188" s="69"/>
      <c r="O188" s="70"/>
      <c r="P188" s="71">
        <f t="shared" si="19"/>
        <v>0</v>
      </c>
      <c r="R188" s="72"/>
      <c r="S188" s="72"/>
      <c r="T188" s="72"/>
      <c r="U188" s="72"/>
      <c r="W188" s="33" t="str">
        <f t="shared" si="27"/>
        <v/>
      </c>
      <c r="AA188" s="28" t="s">
        <v>66</v>
      </c>
    </row>
    <row r="189" spans="2:27" outlineLevel="1">
      <c r="B189" s="66" t="s">
        <v>129</v>
      </c>
      <c r="C189" s="66"/>
      <c r="D189" s="58" t="s">
        <v>89</v>
      </c>
      <c r="E189" s="67"/>
      <c r="G189" s="59"/>
      <c r="H189" s="59"/>
      <c r="I189" s="60"/>
      <c r="J189" s="68"/>
      <c r="K189" s="2"/>
      <c r="M189" s="69">
        <f t="shared" si="26"/>
        <v>0</v>
      </c>
      <c r="N189" s="69"/>
      <c r="O189" s="70"/>
      <c r="P189" s="71">
        <f t="shared" si="19"/>
        <v>0</v>
      </c>
      <c r="R189" s="72"/>
      <c r="S189" s="72"/>
      <c r="T189" s="72"/>
      <c r="U189" s="72"/>
      <c r="W189" s="33" t="str">
        <f t="shared" si="27"/>
        <v/>
      </c>
      <c r="AA189" s="28" t="s">
        <v>66</v>
      </c>
    </row>
    <row r="190" spans="2:27" outlineLevel="1">
      <c r="B190" s="57" t="s">
        <v>129</v>
      </c>
      <c r="C190" s="57"/>
      <c r="D190" s="58" t="s">
        <v>89</v>
      </c>
      <c r="E190" s="58"/>
      <c r="G190" s="59"/>
      <c r="H190" s="59"/>
      <c r="I190" s="60"/>
      <c r="J190" s="68"/>
      <c r="K190" s="2"/>
      <c r="M190" s="69">
        <f t="shared" si="26"/>
        <v>0</v>
      </c>
      <c r="N190" s="69"/>
      <c r="O190" s="70"/>
      <c r="P190" s="71">
        <f t="shared" si="19"/>
        <v>0</v>
      </c>
      <c r="R190" s="72"/>
      <c r="S190" s="72"/>
      <c r="T190" s="72"/>
      <c r="U190" s="72"/>
      <c r="W190" s="33" t="str">
        <f t="shared" si="27"/>
        <v/>
      </c>
      <c r="AA190" s="28" t="s">
        <v>66</v>
      </c>
    </row>
    <row r="191" spans="2:27" outlineLevel="1">
      <c r="B191" s="66" t="s">
        <v>129</v>
      </c>
      <c r="C191" s="57"/>
      <c r="D191" s="58" t="s">
        <v>89</v>
      </c>
      <c r="E191" s="67"/>
      <c r="G191" s="59"/>
      <c r="H191" s="59"/>
      <c r="I191" s="60"/>
      <c r="J191" s="68"/>
      <c r="K191" s="2"/>
      <c r="M191" s="69">
        <f t="shared" si="26"/>
        <v>0</v>
      </c>
      <c r="N191" s="69"/>
      <c r="O191" s="70"/>
      <c r="P191" s="71">
        <f t="shared" si="19"/>
        <v>0</v>
      </c>
      <c r="R191" s="72"/>
      <c r="S191" s="72"/>
      <c r="T191" s="72"/>
      <c r="U191" s="72"/>
      <c r="W191" s="33" t="str">
        <f t="shared" si="27"/>
        <v/>
      </c>
      <c r="AA191" s="28" t="s">
        <v>66</v>
      </c>
    </row>
    <row r="192" spans="2:27" ht="6.75" customHeight="1" outlineLevel="1">
      <c r="AA192" s="28" t="s">
        <v>66</v>
      </c>
    </row>
    <row r="193" spans="1:27" s="26" customFormat="1" outlineLevel="1">
      <c r="B193" s="40"/>
      <c r="C193" s="41"/>
      <c r="D193" s="40" t="s">
        <v>131</v>
      </c>
      <c r="E193" s="42"/>
      <c r="F193" s="42"/>
      <c r="G193" s="43"/>
      <c r="H193" s="43"/>
      <c r="I193" s="42"/>
      <c r="J193" s="42"/>
      <c r="K193" s="42"/>
      <c r="L193" s="42"/>
      <c r="M193" s="44"/>
      <c r="N193" s="44"/>
      <c r="O193" s="44"/>
      <c r="P193" s="44"/>
      <c r="Q193" s="42"/>
      <c r="R193" s="44"/>
      <c r="S193" s="44"/>
      <c r="T193" s="44"/>
      <c r="U193" s="44"/>
      <c r="V193" s="44"/>
      <c r="W193" s="44"/>
      <c r="X193" s="44"/>
      <c r="Y193" s="44"/>
      <c r="AA193" s="28" t="s">
        <v>66</v>
      </c>
    </row>
    <row r="194" spans="1:27" ht="6.75" customHeight="1" outlineLevel="1">
      <c r="AA194" s="28" t="s">
        <v>66</v>
      </c>
    </row>
    <row r="195" spans="1:27" outlineLevel="1">
      <c r="B195" s="73" t="s">
        <v>129</v>
      </c>
      <c r="C195" s="73" t="s">
        <v>98</v>
      </c>
      <c r="D195" s="74" t="s">
        <v>132</v>
      </c>
      <c r="E195" s="74"/>
      <c r="G195" s="75"/>
      <c r="H195" s="75"/>
      <c r="I195" s="74"/>
      <c r="J195" s="74"/>
      <c r="K195" s="74"/>
      <c r="P195" s="71">
        <f t="shared" ref="P195" si="28">SUMIFS(P168:P191,$I168:$I191,"Non")</f>
        <v>0</v>
      </c>
      <c r="R195" s="71">
        <f>SUMIFS(R168:R191,$I168:$I191,"Nein")</f>
        <v>0</v>
      </c>
      <c r="S195" s="71">
        <f>SUMIFS(S168:S191,$I168:$I191,"Nein")</f>
        <v>0</v>
      </c>
      <c r="T195" s="71">
        <f>SUMIFS(T168:T191,$I168:$I191,"Nein")</f>
        <v>0</v>
      </c>
      <c r="U195" s="71">
        <f>SUMIFS(U168:U191,$I168:$I191,"Nein")</f>
        <v>0</v>
      </c>
      <c r="AA195" s="28" t="s">
        <v>66</v>
      </c>
    </row>
    <row r="196" spans="1:27" outlineLevel="1">
      <c r="B196" s="73" t="s">
        <v>129</v>
      </c>
      <c r="C196" s="73" t="s">
        <v>100</v>
      </c>
      <c r="D196" s="74" t="s">
        <v>133</v>
      </c>
      <c r="E196" s="74"/>
      <c r="G196" s="75"/>
      <c r="H196" s="75"/>
      <c r="I196" s="74"/>
      <c r="J196" s="74"/>
      <c r="K196" s="74"/>
      <c r="P196" s="71">
        <f t="shared" ref="P196" si="29">SUMIFS(P168:P191,$I168:$I191,"Oui")</f>
        <v>0</v>
      </c>
      <c r="R196" s="71">
        <f>SUMIFS(R168:R191,$I168:$I191,"Ja")</f>
        <v>0</v>
      </c>
      <c r="S196" s="71">
        <f>SUMIFS(S168:S191,$I168:$I191,"Ja")</f>
        <v>0</v>
      </c>
      <c r="T196" s="71">
        <f>SUMIFS(T168:T191,$I168:$I191,"Ja")</f>
        <v>0</v>
      </c>
      <c r="U196" s="71">
        <f>SUMIFS(U168:U191,$I168:$I191,"Ja")</f>
        <v>0</v>
      </c>
      <c r="AA196" s="28" t="s">
        <v>66</v>
      </c>
    </row>
    <row r="197" spans="1:27" s="26" customFormat="1" outlineLevel="1">
      <c r="B197" s="76" t="s">
        <v>129</v>
      </c>
      <c r="C197" s="76" t="s">
        <v>102</v>
      </c>
      <c r="D197" s="77" t="s">
        <v>134</v>
      </c>
      <c r="E197" s="77"/>
      <c r="F197" s="78"/>
      <c r="G197" s="79"/>
      <c r="H197" s="79"/>
      <c r="I197" s="77"/>
      <c r="J197" s="77"/>
      <c r="K197" s="77"/>
      <c r="L197" s="80"/>
      <c r="M197" s="80"/>
      <c r="N197" s="80"/>
      <c r="O197" s="80"/>
      <c r="P197" s="81">
        <f t="shared" ref="P197" si="30">SUM(P195:P196)</f>
        <v>0</v>
      </c>
      <c r="Q197" s="80"/>
      <c r="R197" s="81">
        <f>SUM(R195:R196)</f>
        <v>0</v>
      </c>
      <c r="S197" s="81">
        <f>SUM(S195:S196)</f>
        <v>0</v>
      </c>
      <c r="T197" s="81">
        <f>SUM(T195:T196)</f>
        <v>0</v>
      </c>
      <c r="U197" s="81">
        <f>SUM(U195:U196)</f>
        <v>0</v>
      </c>
      <c r="AA197" s="53" t="s">
        <v>66</v>
      </c>
    </row>
    <row r="198" spans="1:27" ht="6.75" customHeight="1" outlineLevel="1">
      <c r="AA198" s="28" t="s">
        <v>66</v>
      </c>
    </row>
    <row r="199" spans="1:27" outlineLevel="1">
      <c r="B199" s="73" t="s">
        <v>129</v>
      </c>
      <c r="C199" s="73" t="s">
        <v>104</v>
      </c>
      <c r="D199" s="74" t="s">
        <v>105</v>
      </c>
      <c r="E199" s="74"/>
      <c r="G199" s="75"/>
      <c r="H199" s="75"/>
      <c r="I199" s="74"/>
      <c r="J199" s="74"/>
      <c r="K199" s="74"/>
      <c r="P199" s="71">
        <f t="shared" ref="P199" si="31">SUMIFS(P168:P191,$J168:$J191,"&lt;&gt;"&amp;$D200)</f>
        <v>0</v>
      </c>
      <c r="R199" s="71">
        <f>SUMIFS(R168:R191,$J168:$J191,"&lt;&gt;"&amp;$D200)</f>
        <v>0</v>
      </c>
      <c r="S199" s="71">
        <f>SUMIFS(S168:S191,$J168:$J191,"&lt;&gt;"&amp;$D200)</f>
        <v>0</v>
      </c>
      <c r="T199" s="71">
        <f>SUMIFS(T168:T191,$J168:$J191,"&lt;&gt;"&amp;$D200)</f>
        <v>0</v>
      </c>
      <c r="U199" s="71">
        <f>SUMIFS(U168:U191,$J168:$J191,"&lt;&gt;"&amp;$D200)</f>
        <v>0</v>
      </c>
      <c r="AA199" s="28" t="s">
        <v>66</v>
      </c>
    </row>
    <row r="200" spans="1:27" outlineLevel="1">
      <c r="B200" s="82" t="s">
        <v>129</v>
      </c>
      <c r="C200" s="82" t="s">
        <v>106</v>
      </c>
      <c r="D200" s="83" t="s">
        <v>91</v>
      </c>
      <c r="E200" s="83"/>
      <c r="F200" s="84"/>
      <c r="G200" s="85"/>
      <c r="H200" s="85"/>
      <c r="I200" s="83"/>
      <c r="J200" s="83"/>
      <c r="K200" s="83"/>
      <c r="L200" s="84"/>
      <c r="M200" s="84"/>
      <c r="N200" s="84"/>
      <c r="O200" s="84"/>
      <c r="P200" s="86">
        <f t="shared" ref="P200" si="32">SUMIFS(P168:P191,$J168:$J191,$D200)</f>
        <v>0</v>
      </c>
      <c r="Q200" s="84"/>
      <c r="R200" s="86">
        <f>SUMIFS(R168:R191,$J168:$J191,$D200)</f>
        <v>0</v>
      </c>
      <c r="S200" s="86">
        <f>SUMIFS(S168:S191,$J168:$J191,$D200)</f>
        <v>0</v>
      </c>
      <c r="T200" s="86">
        <f>SUMIFS(T168:T191,$J168:$J191,$D200)</f>
        <v>0</v>
      </c>
      <c r="U200" s="86">
        <f>SUMIFS(U168:U191,$J168:$J191,$D200)</f>
        <v>0</v>
      </c>
      <c r="V200" s="84"/>
      <c r="W200" s="84"/>
      <c r="X200" s="84"/>
      <c r="Y200" s="84"/>
      <c r="AA200" s="28" t="s">
        <v>66</v>
      </c>
    </row>
    <row r="201" spans="1:27" outlineLevel="1">
      <c r="A201" s="56"/>
      <c r="B201" s="87"/>
      <c r="C201" s="87"/>
      <c r="D201" s="56"/>
      <c r="E201" s="56"/>
      <c r="F201" s="56"/>
      <c r="G201" s="56"/>
      <c r="H201" s="56"/>
      <c r="I201" s="56"/>
      <c r="J201" s="56"/>
      <c r="K201" s="56"/>
      <c r="L201" s="56"/>
      <c r="M201" s="56"/>
      <c r="N201" s="56"/>
      <c r="O201" s="56"/>
      <c r="P201" s="56"/>
      <c r="Q201" s="56"/>
      <c r="R201" s="56"/>
      <c r="S201" s="56"/>
      <c r="T201" s="56"/>
      <c r="U201" s="56"/>
      <c r="V201" s="55"/>
      <c r="W201" s="55"/>
      <c r="X201" s="55"/>
      <c r="Y201" s="55"/>
      <c r="AA201" s="28" t="s">
        <v>66</v>
      </c>
    </row>
    <row r="202" spans="1:27">
      <c r="A202" s="35" t="str">
        <f>"Lot de travaux 6 "&amp;D205</f>
        <v>Lot de travaux 6 &lt;Nom du Lot de travaux 6&gt;</v>
      </c>
      <c r="B202" s="36"/>
      <c r="C202" s="36"/>
      <c r="D202" s="37"/>
      <c r="E202" s="37"/>
      <c r="F202" s="37"/>
      <c r="G202" s="37"/>
      <c r="H202" s="37"/>
      <c r="I202" s="37"/>
      <c r="J202" s="37"/>
      <c r="K202" s="37"/>
      <c r="L202" s="37"/>
      <c r="M202" s="38"/>
      <c r="N202" s="38"/>
      <c r="O202" s="38"/>
      <c r="P202" s="39"/>
      <c r="Q202" s="37"/>
      <c r="R202" s="39"/>
      <c r="S202" s="38"/>
      <c r="T202" s="38"/>
      <c r="U202" s="38"/>
      <c r="V202" s="39"/>
      <c r="W202" s="38"/>
      <c r="X202" s="39"/>
      <c r="Y202" s="38"/>
      <c r="AA202" s="28" t="s">
        <v>66</v>
      </c>
    </row>
    <row r="203" spans="1:27" s="26" customFormat="1" outlineLevel="1">
      <c r="B203" s="40"/>
      <c r="C203" s="41"/>
      <c r="D203" s="40" t="s">
        <v>135</v>
      </c>
      <c r="E203" s="42"/>
      <c r="F203" s="42"/>
      <c r="G203" s="43"/>
      <c r="H203" s="43"/>
      <c r="I203" s="42"/>
      <c r="J203" s="42"/>
      <c r="K203" s="42"/>
      <c r="L203" s="42"/>
      <c r="M203" s="44"/>
      <c r="N203" s="44"/>
      <c r="O203" s="44"/>
      <c r="P203" s="44"/>
      <c r="Q203" s="42"/>
      <c r="R203" s="44"/>
      <c r="S203" s="44"/>
      <c r="T203" s="44"/>
      <c r="U203" s="44"/>
      <c r="V203" s="44"/>
      <c r="W203" s="44"/>
      <c r="X203" s="44"/>
      <c r="Y203" s="44"/>
      <c r="AA203" s="28" t="s">
        <v>66</v>
      </c>
    </row>
    <row r="204" spans="1:27" ht="6.75" customHeight="1" outlineLevel="1">
      <c r="AA204" s="28" t="s">
        <v>66</v>
      </c>
    </row>
    <row r="205" spans="1:27" s="26" customFormat="1" outlineLevel="1">
      <c r="B205" s="45" t="s">
        <v>136</v>
      </c>
      <c r="C205" s="45">
        <v>0</v>
      </c>
      <c r="D205" s="46" t="s">
        <v>137</v>
      </c>
      <c r="E205" s="46"/>
      <c r="F205" s="47"/>
      <c r="G205" s="48">
        <f>MIN(G207:G230)</f>
        <v>0</v>
      </c>
      <c r="H205" s="48">
        <f>MAX(H207:H230)</f>
        <v>0</v>
      </c>
      <c r="I205" s="49"/>
      <c r="J205" s="49"/>
      <c r="K205" s="49"/>
      <c r="L205" s="47"/>
      <c r="M205" s="50"/>
      <c r="N205" s="50"/>
      <c r="O205" s="50"/>
      <c r="P205" s="50"/>
      <c r="Q205" s="47"/>
      <c r="R205" s="51"/>
      <c r="S205" s="51"/>
      <c r="T205" s="51"/>
      <c r="U205" s="51"/>
      <c r="V205" s="47"/>
      <c r="W205" s="52"/>
      <c r="X205" s="47"/>
      <c r="Y205" s="47"/>
      <c r="AA205" s="53" t="s">
        <v>66</v>
      </c>
    </row>
    <row r="206" spans="1:27" ht="6.75" customHeight="1" outlineLevel="1">
      <c r="B206" s="54"/>
      <c r="C206" s="54"/>
      <c r="D206" s="55"/>
      <c r="E206" s="55"/>
      <c r="F206" s="55"/>
      <c r="G206" s="55"/>
      <c r="H206" s="55"/>
      <c r="I206" s="55"/>
      <c r="J206" s="55"/>
      <c r="K206" s="55"/>
      <c r="L206" s="55"/>
      <c r="M206" s="55"/>
      <c r="N206" s="55"/>
      <c r="O206" s="55"/>
      <c r="P206" s="56"/>
      <c r="Q206" s="55"/>
      <c r="R206" s="55"/>
      <c r="S206" s="55"/>
      <c r="T206" s="55"/>
      <c r="U206" s="55"/>
      <c r="V206" s="55"/>
      <c r="W206" s="55"/>
      <c r="X206" s="55"/>
      <c r="Y206" s="55"/>
      <c r="AA206" s="28" t="s">
        <v>66</v>
      </c>
    </row>
    <row r="207" spans="1:27" outlineLevel="1">
      <c r="B207" s="57" t="s">
        <v>136</v>
      </c>
      <c r="C207" s="57"/>
      <c r="D207" s="58" t="s">
        <v>89</v>
      </c>
      <c r="E207" s="58"/>
      <c r="F207" s="55"/>
      <c r="G207" s="59"/>
      <c r="H207" s="59"/>
      <c r="I207" s="60"/>
      <c r="J207" s="60"/>
      <c r="K207" s="61"/>
      <c r="L207" s="55"/>
      <c r="M207" s="62">
        <f t="shared" ref="M207:M230" si="33">IFERROR(VLOOKUP($J207,Stundensatz,2,FALSE()),)</f>
        <v>0</v>
      </c>
      <c r="N207" s="62"/>
      <c r="O207" s="63"/>
      <c r="P207" s="64">
        <f t="shared" ref="P207:P269" si="34">IF(ISNUMBER(SEARCH("extern",$J207)),N207*O207,M207*O207)</f>
        <v>0</v>
      </c>
      <c r="Q207" s="55"/>
      <c r="R207" s="65"/>
      <c r="S207" s="65"/>
      <c r="T207" s="65"/>
      <c r="U207" s="65"/>
      <c r="W207" s="33" t="str">
        <f t="shared" ref="W207:W230" si="35">IF(P207=0,"",P207-SUM(R207:U207))</f>
        <v/>
      </c>
      <c r="AA207" s="28" t="s">
        <v>66</v>
      </c>
    </row>
    <row r="208" spans="1:27" outlineLevel="1">
      <c r="B208" s="66" t="s">
        <v>136</v>
      </c>
      <c r="C208" s="66"/>
      <c r="D208" s="58" t="s">
        <v>89</v>
      </c>
      <c r="E208" s="67"/>
      <c r="G208" s="59"/>
      <c r="H208" s="59"/>
      <c r="I208" s="60"/>
      <c r="J208" s="68"/>
      <c r="K208" s="2"/>
      <c r="M208" s="69">
        <f t="shared" si="33"/>
        <v>0</v>
      </c>
      <c r="N208" s="69"/>
      <c r="O208" s="70"/>
      <c r="P208" s="71">
        <f t="shared" si="34"/>
        <v>0</v>
      </c>
      <c r="R208" s="72"/>
      <c r="S208" s="72"/>
      <c r="T208" s="72"/>
      <c r="U208" s="72"/>
      <c r="W208" s="33" t="str">
        <f t="shared" si="35"/>
        <v/>
      </c>
      <c r="AA208" s="28" t="s">
        <v>66</v>
      </c>
    </row>
    <row r="209" spans="2:27" outlineLevel="1">
      <c r="B209" s="57" t="s">
        <v>136</v>
      </c>
      <c r="C209" s="57"/>
      <c r="D209" s="58" t="s">
        <v>89</v>
      </c>
      <c r="E209" s="58"/>
      <c r="G209" s="59"/>
      <c r="H209" s="59"/>
      <c r="I209" s="60"/>
      <c r="J209" s="68"/>
      <c r="K209" s="2"/>
      <c r="M209" s="69">
        <f t="shared" si="33"/>
        <v>0</v>
      </c>
      <c r="N209" s="69"/>
      <c r="O209" s="70"/>
      <c r="P209" s="71">
        <f t="shared" si="34"/>
        <v>0</v>
      </c>
      <c r="R209" s="72"/>
      <c r="S209" s="72"/>
      <c r="T209" s="72"/>
      <c r="U209" s="72"/>
      <c r="W209" s="33" t="str">
        <f t="shared" si="35"/>
        <v/>
      </c>
      <c r="AA209" s="28" t="s">
        <v>66</v>
      </c>
    </row>
    <row r="210" spans="2:27" outlineLevel="1">
      <c r="B210" s="66" t="s">
        <v>136</v>
      </c>
      <c r="C210" s="57"/>
      <c r="D210" s="58" t="s">
        <v>89</v>
      </c>
      <c r="E210" s="67"/>
      <c r="G210" s="59"/>
      <c r="H210" s="59"/>
      <c r="I210" s="60"/>
      <c r="J210" s="68"/>
      <c r="K210" s="2"/>
      <c r="M210" s="69">
        <f t="shared" si="33"/>
        <v>0</v>
      </c>
      <c r="N210" s="69"/>
      <c r="O210" s="70"/>
      <c r="P210" s="71">
        <f t="shared" si="34"/>
        <v>0</v>
      </c>
      <c r="R210" s="72"/>
      <c r="S210" s="72"/>
      <c r="T210" s="72"/>
      <c r="U210" s="72"/>
      <c r="W210" s="33" t="str">
        <f t="shared" si="35"/>
        <v/>
      </c>
      <c r="AA210" s="28" t="s">
        <v>66</v>
      </c>
    </row>
    <row r="211" spans="2:27" outlineLevel="1">
      <c r="B211" s="57" t="s">
        <v>136</v>
      </c>
      <c r="C211" s="66"/>
      <c r="D211" s="58" t="s">
        <v>89</v>
      </c>
      <c r="E211" s="58"/>
      <c r="G211" s="59"/>
      <c r="H211" s="59"/>
      <c r="I211" s="60"/>
      <c r="J211" s="68"/>
      <c r="K211" s="2"/>
      <c r="M211" s="69">
        <f t="shared" si="33"/>
        <v>0</v>
      </c>
      <c r="N211" s="69"/>
      <c r="O211" s="70"/>
      <c r="P211" s="71">
        <f t="shared" si="34"/>
        <v>0</v>
      </c>
      <c r="R211" s="72"/>
      <c r="S211" s="72"/>
      <c r="T211" s="72"/>
      <c r="U211" s="72"/>
      <c r="W211" s="33" t="str">
        <f t="shared" si="35"/>
        <v/>
      </c>
      <c r="AA211" s="28" t="s">
        <v>66</v>
      </c>
    </row>
    <row r="212" spans="2:27" outlineLevel="1">
      <c r="B212" s="66" t="s">
        <v>136</v>
      </c>
      <c r="C212" s="57"/>
      <c r="D212" s="58" t="s">
        <v>89</v>
      </c>
      <c r="E212" s="67"/>
      <c r="G212" s="59"/>
      <c r="H212" s="59"/>
      <c r="I212" s="60"/>
      <c r="J212" s="68"/>
      <c r="K212" s="2"/>
      <c r="M212" s="69">
        <f t="shared" si="33"/>
        <v>0</v>
      </c>
      <c r="N212" s="69"/>
      <c r="O212" s="70"/>
      <c r="P212" s="71">
        <f t="shared" si="34"/>
        <v>0</v>
      </c>
      <c r="R212" s="72"/>
      <c r="S212" s="72"/>
      <c r="T212" s="72"/>
      <c r="U212" s="72"/>
      <c r="W212" s="33" t="str">
        <f t="shared" si="35"/>
        <v/>
      </c>
      <c r="AA212" s="28" t="s">
        <v>66</v>
      </c>
    </row>
    <row r="213" spans="2:27" outlineLevel="1">
      <c r="B213" s="57" t="s">
        <v>136</v>
      </c>
      <c r="C213" s="57"/>
      <c r="D213" s="58" t="s">
        <v>89</v>
      </c>
      <c r="E213" s="58"/>
      <c r="G213" s="59"/>
      <c r="H213" s="59"/>
      <c r="I213" s="60"/>
      <c r="J213" s="68"/>
      <c r="K213" s="2"/>
      <c r="M213" s="69">
        <f t="shared" si="33"/>
        <v>0</v>
      </c>
      <c r="N213" s="69"/>
      <c r="O213" s="70"/>
      <c r="P213" s="71">
        <f t="shared" si="34"/>
        <v>0</v>
      </c>
      <c r="R213" s="72"/>
      <c r="S213" s="72"/>
      <c r="T213" s="72"/>
      <c r="U213" s="72"/>
      <c r="W213" s="33" t="str">
        <f t="shared" si="35"/>
        <v/>
      </c>
      <c r="AA213" s="28" t="s">
        <v>66</v>
      </c>
    </row>
    <row r="214" spans="2:27" outlineLevel="1">
      <c r="B214" s="66" t="s">
        <v>136</v>
      </c>
      <c r="C214" s="66"/>
      <c r="D214" s="58" t="s">
        <v>89</v>
      </c>
      <c r="E214" s="67"/>
      <c r="G214" s="59"/>
      <c r="H214" s="59"/>
      <c r="I214" s="60"/>
      <c r="J214" s="68"/>
      <c r="K214" s="2"/>
      <c r="M214" s="69">
        <f t="shared" si="33"/>
        <v>0</v>
      </c>
      <c r="N214" s="69"/>
      <c r="O214" s="70"/>
      <c r="P214" s="71">
        <f t="shared" si="34"/>
        <v>0</v>
      </c>
      <c r="R214" s="72"/>
      <c r="S214" s="72"/>
      <c r="T214" s="72"/>
      <c r="U214" s="72"/>
      <c r="W214" s="33" t="str">
        <f t="shared" si="35"/>
        <v/>
      </c>
      <c r="AA214" s="28" t="s">
        <v>66</v>
      </c>
    </row>
    <row r="215" spans="2:27" outlineLevel="1">
      <c r="B215" s="57" t="s">
        <v>136</v>
      </c>
      <c r="C215" s="57"/>
      <c r="D215" s="58" t="s">
        <v>89</v>
      </c>
      <c r="E215" s="58"/>
      <c r="G215" s="59"/>
      <c r="H215" s="59"/>
      <c r="I215" s="60"/>
      <c r="J215" s="68"/>
      <c r="K215" s="2"/>
      <c r="M215" s="69">
        <f t="shared" si="33"/>
        <v>0</v>
      </c>
      <c r="N215" s="69"/>
      <c r="O215" s="70"/>
      <c r="P215" s="71">
        <f t="shared" si="34"/>
        <v>0</v>
      </c>
      <c r="R215" s="72"/>
      <c r="S215" s="72"/>
      <c r="T215" s="72"/>
      <c r="U215" s="72"/>
      <c r="W215" s="33" t="str">
        <f t="shared" si="35"/>
        <v/>
      </c>
      <c r="AA215" s="28" t="s">
        <v>66</v>
      </c>
    </row>
    <row r="216" spans="2:27" outlineLevel="1">
      <c r="B216" s="66" t="s">
        <v>136</v>
      </c>
      <c r="C216" s="57"/>
      <c r="D216" s="58" t="s">
        <v>89</v>
      </c>
      <c r="E216" s="67"/>
      <c r="G216" s="59"/>
      <c r="H216" s="59"/>
      <c r="I216" s="60"/>
      <c r="J216" s="68"/>
      <c r="K216" s="2"/>
      <c r="M216" s="69">
        <f t="shared" si="33"/>
        <v>0</v>
      </c>
      <c r="N216" s="69"/>
      <c r="O216" s="70"/>
      <c r="P216" s="71">
        <f t="shared" si="34"/>
        <v>0</v>
      </c>
      <c r="R216" s="72"/>
      <c r="S216" s="72"/>
      <c r="T216" s="72"/>
      <c r="U216" s="72"/>
      <c r="W216" s="33" t="str">
        <f t="shared" si="35"/>
        <v/>
      </c>
      <c r="AA216" s="28" t="s">
        <v>66</v>
      </c>
    </row>
    <row r="217" spans="2:27" outlineLevel="1">
      <c r="B217" s="66" t="s">
        <v>136</v>
      </c>
      <c r="C217" s="57"/>
      <c r="D217" s="58" t="s">
        <v>89</v>
      </c>
      <c r="E217" s="67"/>
      <c r="G217" s="59"/>
      <c r="H217" s="59"/>
      <c r="I217" s="60"/>
      <c r="J217" s="68"/>
      <c r="K217" s="2"/>
      <c r="M217" s="69">
        <f t="shared" si="33"/>
        <v>0</v>
      </c>
      <c r="N217" s="69"/>
      <c r="O217" s="70"/>
      <c r="P217" s="71">
        <f t="shared" si="34"/>
        <v>0</v>
      </c>
      <c r="R217" s="72"/>
      <c r="S217" s="72"/>
      <c r="T217" s="72"/>
      <c r="U217" s="72"/>
      <c r="W217" s="33" t="str">
        <f t="shared" si="35"/>
        <v/>
      </c>
      <c r="AA217" s="28" t="s">
        <v>66</v>
      </c>
    </row>
    <row r="218" spans="2:27" outlineLevel="1">
      <c r="B218" s="57" t="s">
        <v>136</v>
      </c>
      <c r="C218" s="66"/>
      <c r="D218" s="58" t="s">
        <v>89</v>
      </c>
      <c r="E218" s="58"/>
      <c r="G218" s="59"/>
      <c r="H218" s="59"/>
      <c r="I218" s="60"/>
      <c r="J218" s="68"/>
      <c r="K218" s="2"/>
      <c r="M218" s="69">
        <f t="shared" si="33"/>
        <v>0</v>
      </c>
      <c r="N218" s="69"/>
      <c r="O218" s="70"/>
      <c r="P218" s="71">
        <f t="shared" si="34"/>
        <v>0</v>
      </c>
      <c r="R218" s="72"/>
      <c r="S218" s="72"/>
      <c r="T218" s="72"/>
      <c r="U218" s="72"/>
      <c r="W218" s="33" t="str">
        <f t="shared" si="35"/>
        <v/>
      </c>
      <c r="AA218" s="28" t="s">
        <v>66</v>
      </c>
    </row>
    <row r="219" spans="2:27" outlineLevel="1">
      <c r="B219" s="66" t="s">
        <v>136</v>
      </c>
      <c r="C219" s="57"/>
      <c r="D219" s="58" t="s">
        <v>89</v>
      </c>
      <c r="E219" s="67"/>
      <c r="G219" s="59"/>
      <c r="H219" s="59"/>
      <c r="I219" s="60"/>
      <c r="J219" s="68"/>
      <c r="K219" s="2"/>
      <c r="M219" s="69">
        <f t="shared" si="33"/>
        <v>0</v>
      </c>
      <c r="N219" s="69"/>
      <c r="O219" s="70"/>
      <c r="P219" s="71">
        <f t="shared" si="34"/>
        <v>0</v>
      </c>
      <c r="R219" s="72"/>
      <c r="S219" s="72"/>
      <c r="T219" s="72"/>
      <c r="U219" s="72"/>
      <c r="W219" s="33" t="str">
        <f t="shared" si="35"/>
        <v/>
      </c>
      <c r="AA219" s="28" t="s">
        <v>66</v>
      </c>
    </row>
    <row r="220" spans="2:27" outlineLevel="1">
      <c r="B220" s="57" t="s">
        <v>136</v>
      </c>
      <c r="C220" s="57"/>
      <c r="D220" s="58" t="s">
        <v>89</v>
      </c>
      <c r="E220" s="58"/>
      <c r="G220" s="59"/>
      <c r="H220" s="59"/>
      <c r="I220" s="60"/>
      <c r="J220" s="68"/>
      <c r="K220" s="2"/>
      <c r="M220" s="69">
        <f t="shared" si="33"/>
        <v>0</v>
      </c>
      <c r="N220" s="69"/>
      <c r="O220" s="70"/>
      <c r="P220" s="71">
        <f t="shared" si="34"/>
        <v>0</v>
      </c>
      <c r="R220" s="72"/>
      <c r="S220" s="72"/>
      <c r="T220" s="72"/>
      <c r="U220" s="72"/>
      <c r="W220" s="33" t="str">
        <f t="shared" si="35"/>
        <v/>
      </c>
      <c r="AA220" s="28" t="s">
        <v>66</v>
      </c>
    </row>
    <row r="221" spans="2:27" outlineLevel="1">
      <c r="B221" s="66" t="s">
        <v>136</v>
      </c>
      <c r="C221" s="66"/>
      <c r="D221" s="58" t="s">
        <v>89</v>
      </c>
      <c r="E221" s="67"/>
      <c r="G221" s="59"/>
      <c r="H221" s="59"/>
      <c r="I221" s="60"/>
      <c r="J221" s="68"/>
      <c r="K221" s="2"/>
      <c r="M221" s="69">
        <f t="shared" si="33"/>
        <v>0</v>
      </c>
      <c r="N221" s="69"/>
      <c r="O221" s="70"/>
      <c r="P221" s="71">
        <f t="shared" si="34"/>
        <v>0</v>
      </c>
      <c r="R221" s="72"/>
      <c r="S221" s="72"/>
      <c r="T221" s="72"/>
      <c r="U221" s="72"/>
      <c r="W221" s="33" t="str">
        <f t="shared" si="35"/>
        <v/>
      </c>
      <c r="AA221" s="28" t="s">
        <v>66</v>
      </c>
    </row>
    <row r="222" spans="2:27" outlineLevel="1">
      <c r="B222" s="57" t="s">
        <v>136</v>
      </c>
      <c r="C222" s="57"/>
      <c r="D222" s="58" t="s">
        <v>89</v>
      </c>
      <c r="E222" s="58"/>
      <c r="G222" s="59"/>
      <c r="H222" s="59"/>
      <c r="I222" s="60"/>
      <c r="J222" s="68"/>
      <c r="K222" s="2"/>
      <c r="M222" s="69">
        <f t="shared" si="33"/>
        <v>0</v>
      </c>
      <c r="N222" s="69"/>
      <c r="O222" s="70"/>
      <c r="P222" s="71">
        <f t="shared" si="34"/>
        <v>0</v>
      </c>
      <c r="R222" s="72"/>
      <c r="S222" s="72"/>
      <c r="T222" s="72"/>
      <c r="U222" s="72"/>
      <c r="W222" s="33" t="str">
        <f t="shared" si="35"/>
        <v/>
      </c>
      <c r="AA222" s="28" t="s">
        <v>66</v>
      </c>
    </row>
    <row r="223" spans="2:27" outlineLevel="1">
      <c r="B223" s="66" t="s">
        <v>136</v>
      </c>
      <c r="C223" s="57"/>
      <c r="D223" s="58" t="s">
        <v>89</v>
      </c>
      <c r="E223" s="67"/>
      <c r="G223" s="59"/>
      <c r="H223" s="59"/>
      <c r="I223" s="60"/>
      <c r="J223" s="68"/>
      <c r="K223" s="2"/>
      <c r="M223" s="69">
        <f t="shared" si="33"/>
        <v>0</v>
      </c>
      <c r="N223" s="69"/>
      <c r="O223" s="70"/>
      <c r="P223" s="71">
        <f t="shared" si="34"/>
        <v>0</v>
      </c>
      <c r="R223" s="72"/>
      <c r="S223" s="72"/>
      <c r="T223" s="72"/>
      <c r="U223" s="72"/>
      <c r="W223" s="33" t="str">
        <f t="shared" si="35"/>
        <v/>
      </c>
      <c r="AA223" s="28" t="s">
        <v>66</v>
      </c>
    </row>
    <row r="224" spans="2:27" outlineLevel="1">
      <c r="B224" s="66" t="s">
        <v>136</v>
      </c>
      <c r="C224" s="57"/>
      <c r="D224" s="58" t="s">
        <v>89</v>
      </c>
      <c r="E224" s="67"/>
      <c r="G224" s="59"/>
      <c r="H224" s="59"/>
      <c r="I224" s="60"/>
      <c r="J224" s="68"/>
      <c r="K224" s="2"/>
      <c r="M224" s="69">
        <f t="shared" si="33"/>
        <v>0</v>
      </c>
      <c r="N224" s="69"/>
      <c r="O224" s="70"/>
      <c r="P224" s="71">
        <f t="shared" si="34"/>
        <v>0</v>
      </c>
      <c r="R224" s="72"/>
      <c r="S224" s="72"/>
      <c r="T224" s="72"/>
      <c r="U224" s="72"/>
      <c r="W224" s="33" t="str">
        <f t="shared" si="35"/>
        <v/>
      </c>
      <c r="AA224" s="28" t="s">
        <v>66</v>
      </c>
    </row>
    <row r="225" spans="1:27" outlineLevel="1">
      <c r="B225" s="57" t="s">
        <v>136</v>
      </c>
      <c r="C225" s="66"/>
      <c r="D225" s="58" t="s">
        <v>89</v>
      </c>
      <c r="E225" s="58"/>
      <c r="G225" s="59"/>
      <c r="H225" s="59"/>
      <c r="I225" s="60"/>
      <c r="J225" s="68"/>
      <c r="K225" s="2"/>
      <c r="M225" s="69">
        <f t="shared" si="33"/>
        <v>0</v>
      </c>
      <c r="N225" s="69"/>
      <c r="O225" s="70"/>
      <c r="P225" s="71">
        <f t="shared" si="34"/>
        <v>0</v>
      </c>
      <c r="R225" s="72"/>
      <c r="S225" s="72"/>
      <c r="T225" s="72"/>
      <c r="U225" s="72"/>
      <c r="W225" s="33" t="str">
        <f t="shared" si="35"/>
        <v/>
      </c>
      <c r="AA225" s="28" t="s">
        <v>66</v>
      </c>
    </row>
    <row r="226" spans="1:27" outlineLevel="1">
      <c r="B226" s="66" t="s">
        <v>136</v>
      </c>
      <c r="C226" s="57"/>
      <c r="D226" s="58" t="s">
        <v>89</v>
      </c>
      <c r="E226" s="67"/>
      <c r="G226" s="59"/>
      <c r="H226" s="59"/>
      <c r="I226" s="60"/>
      <c r="J226" s="68"/>
      <c r="K226" s="2"/>
      <c r="M226" s="69">
        <f t="shared" si="33"/>
        <v>0</v>
      </c>
      <c r="N226" s="69"/>
      <c r="O226" s="70"/>
      <c r="P226" s="71">
        <f t="shared" si="34"/>
        <v>0</v>
      </c>
      <c r="R226" s="72"/>
      <c r="S226" s="72"/>
      <c r="T226" s="72"/>
      <c r="U226" s="72"/>
      <c r="W226" s="33" t="str">
        <f t="shared" si="35"/>
        <v/>
      </c>
      <c r="AA226" s="28" t="s">
        <v>66</v>
      </c>
    </row>
    <row r="227" spans="1:27" outlineLevel="1">
      <c r="B227" s="57" t="s">
        <v>136</v>
      </c>
      <c r="C227" s="57"/>
      <c r="D227" s="58" t="s">
        <v>89</v>
      </c>
      <c r="E227" s="58"/>
      <c r="G227" s="59"/>
      <c r="H227" s="59"/>
      <c r="I227" s="60"/>
      <c r="J227" s="68"/>
      <c r="K227" s="2"/>
      <c r="M227" s="69">
        <f t="shared" si="33"/>
        <v>0</v>
      </c>
      <c r="N227" s="69"/>
      <c r="O227" s="70"/>
      <c r="P227" s="71">
        <f t="shared" si="34"/>
        <v>0</v>
      </c>
      <c r="R227" s="72"/>
      <c r="S227" s="72"/>
      <c r="T227" s="72"/>
      <c r="U227" s="72"/>
      <c r="W227" s="33" t="str">
        <f t="shared" si="35"/>
        <v/>
      </c>
      <c r="AA227" s="28" t="s">
        <v>66</v>
      </c>
    </row>
    <row r="228" spans="1:27" outlineLevel="1">
      <c r="B228" s="66" t="s">
        <v>136</v>
      </c>
      <c r="C228" s="66"/>
      <c r="D228" s="58" t="s">
        <v>89</v>
      </c>
      <c r="E228" s="67"/>
      <c r="G228" s="59"/>
      <c r="H228" s="59"/>
      <c r="I228" s="60"/>
      <c r="J228" s="68"/>
      <c r="K228" s="2"/>
      <c r="M228" s="69">
        <f t="shared" si="33"/>
        <v>0</v>
      </c>
      <c r="N228" s="69"/>
      <c r="O228" s="70"/>
      <c r="P228" s="71">
        <f t="shared" si="34"/>
        <v>0</v>
      </c>
      <c r="R228" s="72"/>
      <c r="S228" s="72"/>
      <c r="T228" s="72"/>
      <c r="U228" s="72"/>
      <c r="W228" s="33" t="str">
        <f t="shared" si="35"/>
        <v/>
      </c>
      <c r="AA228" s="28" t="s">
        <v>66</v>
      </c>
    </row>
    <row r="229" spans="1:27" outlineLevel="1">
      <c r="B229" s="57" t="s">
        <v>136</v>
      </c>
      <c r="C229" s="57"/>
      <c r="D229" s="58" t="s">
        <v>89</v>
      </c>
      <c r="E229" s="58"/>
      <c r="G229" s="59"/>
      <c r="H229" s="59"/>
      <c r="I229" s="60"/>
      <c r="J229" s="68"/>
      <c r="K229" s="2"/>
      <c r="M229" s="69">
        <f t="shared" si="33"/>
        <v>0</v>
      </c>
      <c r="N229" s="69"/>
      <c r="O229" s="70"/>
      <c r="P229" s="71">
        <f t="shared" si="34"/>
        <v>0</v>
      </c>
      <c r="R229" s="72"/>
      <c r="S229" s="72"/>
      <c r="T229" s="72"/>
      <c r="U229" s="72"/>
      <c r="W229" s="33" t="str">
        <f t="shared" si="35"/>
        <v/>
      </c>
      <c r="AA229" s="28" t="s">
        <v>66</v>
      </c>
    </row>
    <row r="230" spans="1:27" outlineLevel="1">
      <c r="B230" s="66" t="s">
        <v>136</v>
      </c>
      <c r="C230" s="57"/>
      <c r="D230" s="58" t="s">
        <v>89</v>
      </c>
      <c r="E230" s="67"/>
      <c r="G230" s="59"/>
      <c r="H230" s="59"/>
      <c r="I230" s="60"/>
      <c r="J230" s="68"/>
      <c r="K230" s="2"/>
      <c r="M230" s="69">
        <f t="shared" si="33"/>
        <v>0</v>
      </c>
      <c r="N230" s="69"/>
      <c r="O230" s="70"/>
      <c r="P230" s="71">
        <f t="shared" si="34"/>
        <v>0</v>
      </c>
      <c r="R230" s="72"/>
      <c r="S230" s="72"/>
      <c r="T230" s="72"/>
      <c r="U230" s="72"/>
      <c r="W230" s="33" t="str">
        <f t="shared" si="35"/>
        <v/>
      </c>
      <c r="AA230" s="28" t="s">
        <v>66</v>
      </c>
    </row>
    <row r="231" spans="1:27" ht="6.75" customHeight="1" outlineLevel="1">
      <c r="AA231" s="28" t="s">
        <v>66</v>
      </c>
    </row>
    <row r="232" spans="1:27" s="26" customFormat="1" outlineLevel="1">
      <c r="B232" s="40"/>
      <c r="C232" s="41"/>
      <c r="D232" s="40" t="s">
        <v>138</v>
      </c>
      <c r="E232" s="42"/>
      <c r="F232" s="42"/>
      <c r="G232" s="43"/>
      <c r="H232" s="43"/>
      <c r="I232" s="42"/>
      <c r="J232" s="42"/>
      <c r="K232" s="42"/>
      <c r="L232" s="42"/>
      <c r="M232" s="44"/>
      <c r="N232" s="44"/>
      <c r="O232" s="44"/>
      <c r="P232" s="44"/>
      <c r="Q232" s="42"/>
      <c r="R232" s="44"/>
      <c r="S232" s="44"/>
      <c r="T232" s="44"/>
      <c r="U232" s="44"/>
      <c r="V232" s="44"/>
      <c r="W232" s="44"/>
      <c r="X232" s="44"/>
      <c r="Y232" s="44"/>
      <c r="AA232" s="28" t="s">
        <v>66</v>
      </c>
    </row>
    <row r="233" spans="1:27" ht="6.75" customHeight="1" outlineLevel="1">
      <c r="AA233" s="28" t="s">
        <v>66</v>
      </c>
    </row>
    <row r="234" spans="1:27" outlineLevel="1">
      <c r="B234" s="73" t="s">
        <v>136</v>
      </c>
      <c r="C234" s="73" t="s">
        <v>98</v>
      </c>
      <c r="D234" s="74" t="s">
        <v>139</v>
      </c>
      <c r="E234" s="74"/>
      <c r="G234" s="75"/>
      <c r="H234" s="75"/>
      <c r="I234" s="74"/>
      <c r="J234" s="74"/>
      <c r="K234" s="74"/>
      <c r="P234" s="71">
        <f t="shared" ref="P234" si="36">SUMIFS(P207:P230,$I207:$I230,"Non")</f>
        <v>0</v>
      </c>
      <c r="R234" s="71">
        <f>SUMIFS(R207:R230,$I207:$I230,"Nein")</f>
        <v>0</v>
      </c>
      <c r="S234" s="71">
        <f>SUMIFS(S207:S230,$I207:$I230,"Nein")</f>
        <v>0</v>
      </c>
      <c r="T234" s="71">
        <f>SUMIFS(T207:T230,$I207:$I230,"Nein")</f>
        <v>0</v>
      </c>
      <c r="U234" s="71">
        <f>SUMIFS(U207:U230,$I207:$I230,"Nein")</f>
        <v>0</v>
      </c>
      <c r="AA234" s="28" t="s">
        <v>66</v>
      </c>
    </row>
    <row r="235" spans="1:27" outlineLevel="1">
      <c r="B235" s="73" t="s">
        <v>136</v>
      </c>
      <c r="C235" s="73" t="s">
        <v>100</v>
      </c>
      <c r="D235" s="74" t="s">
        <v>140</v>
      </c>
      <c r="E235" s="74"/>
      <c r="G235" s="75"/>
      <c r="H235" s="75"/>
      <c r="I235" s="74"/>
      <c r="J235" s="74"/>
      <c r="K235" s="74"/>
      <c r="P235" s="71">
        <f t="shared" ref="P235" si="37">SUMIFS(P207:P230,$I207:$I230,"Oui")</f>
        <v>0</v>
      </c>
      <c r="R235" s="71">
        <f>SUMIFS(R207:R230,$I207:$I230,"Ja")</f>
        <v>0</v>
      </c>
      <c r="S235" s="71">
        <f>SUMIFS(S207:S230,$I207:$I230,"Ja")</f>
        <v>0</v>
      </c>
      <c r="T235" s="71">
        <f>SUMIFS(T207:T230,$I207:$I230,"Ja")</f>
        <v>0</v>
      </c>
      <c r="U235" s="71">
        <f>SUMIFS(U207:U230,$I207:$I230,"Ja")</f>
        <v>0</v>
      </c>
      <c r="AA235" s="28" t="s">
        <v>66</v>
      </c>
    </row>
    <row r="236" spans="1:27" s="26" customFormat="1" outlineLevel="1">
      <c r="B236" s="76" t="s">
        <v>136</v>
      </c>
      <c r="C236" s="76" t="s">
        <v>102</v>
      </c>
      <c r="D236" s="77" t="s">
        <v>141</v>
      </c>
      <c r="E236" s="77"/>
      <c r="F236" s="78"/>
      <c r="G236" s="79"/>
      <c r="H236" s="79"/>
      <c r="I236" s="77"/>
      <c r="J236" s="77"/>
      <c r="K236" s="77"/>
      <c r="L236" s="80"/>
      <c r="M236" s="80"/>
      <c r="N236" s="80"/>
      <c r="O236" s="80"/>
      <c r="P236" s="81">
        <f t="shared" ref="P236" si="38">SUM(P234:P235)</f>
        <v>0</v>
      </c>
      <c r="Q236" s="80"/>
      <c r="R236" s="81">
        <f>SUM(R234:R235)</f>
        <v>0</v>
      </c>
      <c r="S236" s="81">
        <f>SUM(S234:S235)</f>
        <v>0</v>
      </c>
      <c r="T236" s="81">
        <f>SUM(T234:T235)</f>
        <v>0</v>
      </c>
      <c r="U236" s="81">
        <f>SUM(U234:U235)</f>
        <v>0</v>
      </c>
      <c r="AA236" s="53" t="s">
        <v>66</v>
      </c>
    </row>
    <row r="237" spans="1:27" ht="6.75" customHeight="1" outlineLevel="1">
      <c r="AA237" s="28" t="s">
        <v>66</v>
      </c>
    </row>
    <row r="238" spans="1:27" outlineLevel="1">
      <c r="B238" s="73" t="s">
        <v>136</v>
      </c>
      <c r="C238" s="73" t="s">
        <v>104</v>
      </c>
      <c r="D238" s="74" t="s">
        <v>105</v>
      </c>
      <c r="E238" s="74"/>
      <c r="G238" s="75"/>
      <c r="H238" s="75"/>
      <c r="I238" s="74"/>
      <c r="J238" s="74"/>
      <c r="K238" s="74"/>
      <c r="P238" s="71">
        <f t="shared" ref="P238" si="39">SUMIFS(P207:P230,$J207:$J230,"&lt;&gt;"&amp;$D239)</f>
        <v>0</v>
      </c>
      <c r="R238" s="71">
        <f>SUMIFS(R207:R230,$J207:$J230,"&lt;&gt;"&amp;$D239)</f>
        <v>0</v>
      </c>
      <c r="S238" s="71">
        <f>SUMIFS(S207:S230,$J207:$J230,"&lt;&gt;"&amp;$D239)</f>
        <v>0</v>
      </c>
      <c r="T238" s="71">
        <f>SUMIFS(T207:T230,$J207:$J230,"&lt;&gt;"&amp;$D239)</f>
        <v>0</v>
      </c>
      <c r="U238" s="71">
        <f>SUMIFS(U207:U230,$J207:$J230,"&lt;&gt;"&amp;$D239)</f>
        <v>0</v>
      </c>
      <c r="AA238" s="28" t="s">
        <v>66</v>
      </c>
    </row>
    <row r="239" spans="1:27" outlineLevel="1">
      <c r="B239" s="82" t="s">
        <v>136</v>
      </c>
      <c r="C239" s="82" t="s">
        <v>106</v>
      </c>
      <c r="D239" s="83" t="s">
        <v>91</v>
      </c>
      <c r="E239" s="83"/>
      <c r="F239" s="84"/>
      <c r="G239" s="85"/>
      <c r="H239" s="85"/>
      <c r="I239" s="83"/>
      <c r="J239" s="83"/>
      <c r="K239" s="83"/>
      <c r="L239" s="84"/>
      <c r="M239" s="84"/>
      <c r="N239" s="84"/>
      <c r="O239" s="84"/>
      <c r="P239" s="86">
        <f t="shared" ref="P239" si="40">SUMIFS(P207:P230,$J207:$J230,$D239)</f>
        <v>0</v>
      </c>
      <c r="Q239" s="84"/>
      <c r="R239" s="86">
        <f>SUMIFS(R207:R230,$J207:$J230,$D239)</f>
        <v>0</v>
      </c>
      <c r="S239" s="86">
        <f>SUMIFS(S207:S230,$J207:$J230,$D239)</f>
        <v>0</v>
      </c>
      <c r="T239" s="86">
        <f>SUMIFS(T207:T230,$J207:$J230,$D239)</f>
        <v>0</v>
      </c>
      <c r="U239" s="86">
        <f>SUMIFS(U207:U230,$J207:$J230,$D239)</f>
        <v>0</v>
      </c>
      <c r="V239" s="84"/>
      <c r="W239" s="84"/>
      <c r="X239" s="84"/>
      <c r="Y239" s="84"/>
      <c r="AA239" s="28" t="s">
        <v>66</v>
      </c>
    </row>
    <row r="240" spans="1:27" outlineLevel="1">
      <c r="A240" s="56"/>
      <c r="B240" s="87"/>
      <c r="C240" s="87"/>
      <c r="D240" s="56"/>
      <c r="E240" s="56"/>
      <c r="F240" s="56"/>
      <c r="G240" s="56"/>
      <c r="H240" s="56"/>
      <c r="I240" s="56"/>
      <c r="J240" s="56"/>
      <c r="K240" s="56"/>
      <c r="L240" s="56"/>
      <c r="M240" s="56"/>
      <c r="N240" s="56"/>
      <c r="O240" s="56"/>
      <c r="P240" s="56"/>
      <c r="Q240" s="56"/>
      <c r="R240" s="56"/>
      <c r="S240" s="56"/>
      <c r="T240" s="56"/>
      <c r="U240" s="56"/>
      <c r="V240" s="55"/>
      <c r="W240" s="55"/>
      <c r="X240" s="55"/>
      <c r="Y240" s="55"/>
      <c r="AA240" s="28" t="s">
        <v>66</v>
      </c>
    </row>
    <row r="241" spans="1:27">
      <c r="A241" s="35" t="str">
        <f>"Lot de travaux 7 "&amp;D244</f>
        <v>Lot de travaux 7 &lt;Nom du Lot de travaux 7&gt;</v>
      </c>
      <c r="B241" s="36"/>
      <c r="C241" s="36"/>
      <c r="D241" s="37"/>
      <c r="E241" s="37"/>
      <c r="F241" s="37"/>
      <c r="G241" s="37"/>
      <c r="H241" s="37"/>
      <c r="I241" s="37"/>
      <c r="J241" s="37"/>
      <c r="K241" s="37"/>
      <c r="L241" s="37"/>
      <c r="M241" s="38"/>
      <c r="N241" s="38"/>
      <c r="O241" s="38"/>
      <c r="P241" s="39"/>
      <c r="Q241" s="37"/>
      <c r="R241" s="39"/>
      <c r="S241" s="38"/>
      <c r="T241" s="38"/>
      <c r="U241" s="38"/>
      <c r="V241" s="39"/>
      <c r="W241" s="38"/>
      <c r="X241" s="39"/>
      <c r="Y241" s="38"/>
      <c r="AA241" s="28" t="s">
        <v>66</v>
      </c>
    </row>
    <row r="242" spans="1:27" s="26" customFormat="1" outlineLevel="1">
      <c r="B242" s="40"/>
      <c r="C242" s="41"/>
      <c r="D242" s="40" t="s">
        <v>142</v>
      </c>
      <c r="E242" s="42"/>
      <c r="F242" s="42"/>
      <c r="G242" s="43"/>
      <c r="H242" s="43"/>
      <c r="I242" s="42"/>
      <c r="J242" s="42"/>
      <c r="K242" s="42"/>
      <c r="L242" s="42"/>
      <c r="M242" s="44"/>
      <c r="N242" s="44"/>
      <c r="O242" s="44"/>
      <c r="P242" s="44"/>
      <c r="Q242" s="42"/>
      <c r="R242" s="44"/>
      <c r="S242" s="44"/>
      <c r="T242" s="44"/>
      <c r="U242" s="44"/>
      <c r="V242" s="44"/>
      <c r="W242" s="44"/>
      <c r="X242" s="44"/>
      <c r="Y242" s="44"/>
      <c r="AA242" s="28" t="s">
        <v>66</v>
      </c>
    </row>
    <row r="243" spans="1:27" ht="6.75" customHeight="1" outlineLevel="1">
      <c r="AA243" s="28" t="s">
        <v>66</v>
      </c>
    </row>
    <row r="244" spans="1:27" s="26" customFormat="1" outlineLevel="1">
      <c r="B244" s="45" t="s">
        <v>143</v>
      </c>
      <c r="C244" s="45">
        <v>0</v>
      </c>
      <c r="D244" s="46" t="s">
        <v>144</v>
      </c>
      <c r="E244" s="46"/>
      <c r="F244" s="47"/>
      <c r="G244" s="48">
        <f>MIN(G246:G269)</f>
        <v>0</v>
      </c>
      <c r="H244" s="48">
        <f>MAX(H246:H269)</f>
        <v>0</v>
      </c>
      <c r="I244" s="49"/>
      <c r="J244" s="49"/>
      <c r="K244" s="49"/>
      <c r="L244" s="47"/>
      <c r="M244" s="50"/>
      <c r="N244" s="50"/>
      <c r="O244" s="50"/>
      <c r="P244" s="50"/>
      <c r="Q244" s="47"/>
      <c r="R244" s="51"/>
      <c r="S244" s="51"/>
      <c r="T244" s="51"/>
      <c r="U244" s="51"/>
      <c r="V244" s="47"/>
      <c r="W244" s="52"/>
      <c r="X244" s="47"/>
      <c r="Y244" s="47"/>
      <c r="AA244" s="53" t="s">
        <v>66</v>
      </c>
    </row>
    <row r="245" spans="1:27" ht="6.75" customHeight="1" outlineLevel="1">
      <c r="B245" s="54"/>
      <c r="C245" s="54"/>
      <c r="D245" s="55"/>
      <c r="E245" s="55"/>
      <c r="F245" s="55"/>
      <c r="G245" s="55"/>
      <c r="H245" s="55"/>
      <c r="I245" s="55"/>
      <c r="J245" s="55"/>
      <c r="K245" s="55"/>
      <c r="L245" s="55"/>
      <c r="M245" s="55"/>
      <c r="N245" s="55"/>
      <c r="O245" s="55"/>
      <c r="P245" s="56"/>
      <c r="Q245" s="55"/>
      <c r="R245" s="55"/>
      <c r="S245" s="55"/>
      <c r="T245" s="55"/>
      <c r="U245" s="55"/>
      <c r="V245" s="55"/>
      <c r="W245" s="55"/>
      <c r="X245" s="55"/>
      <c r="Y245" s="55"/>
      <c r="AA245" s="28" t="s">
        <v>66</v>
      </c>
    </row>
    <row r="246" spans="1:27" outlineLevel="1">
      <c r="B246" s="57" t="s">
        <v>143</v>
      </c>
      <c r="C246" s="57"/>
      <c r="D246" s="58" t="s">
        <v>89</v>
      </c>
      <c r="E246" s="58"/>
      <c r="F246" s="55"/>
      <c r="G246" s="59"/>
      <c r="H246" s="59"/>
      <c r="I246" s="60"/>
      <c r="J246" s="60"/>
      <c r="K246" s="61"/>
      <c r="L246" s="55"/>
      <c r="M246" s="62">
        <f t="shared" ref="M246:M269" si="41">IFERROR(VLOOKUP($J246,Stundensatz,2,FALSE()),)</f>
        <v>0</v>
      </c>
      <c r="N246" s="62"/>
      <c r="O246" s="63"/>
      <c r="P246" s="64">
        <f t="shared" si="34"/>
        <v>0</v>
      </c>
      <c r="Q246" s="55"/>
      <c r="R246" s="65"/>
      <c r="S246" s="65"/>
      <c r="T246" s="65"/>
      <c r="U246" s="65"/>
      <c r="W246" s="33" t="str">
        <f t="shared" ref="W246:W269" si="42">IF(P246=0,"",P246-SUM(R246:U246))</f>
        <v/>
      </c>
      <c r="AA246" s="28" t="s">
        <v>66</v>
      </c>
    </row>
    <row r="247" spans="1:27" outlineLevel="1">
      <c r="B247" s="66" t="s">
        <v>143</v>
      </c>
      <c r="C247" s="66"/>
      <c r="D247" s="58" t="s">
        <v>89</v>
      </c>
      <c r="E247" s="67"/>
      <c r="G247" s="59"/>
      <c r="H247" s="59"/>
      <c r="I247" s="60"/>
      <c r="J247" s="68"/>
      <c r="K247" s="2"/>
      <c r="M247" s="69">
        <f t="shared" si="41"/>
        <v>0</v>
      </c>
      <c r="N247" s="69"/>
      <c r="O247" s="70"/>
      <c r="P247" s="71">
        <f t="shared" si="34"/>
        <v>0</v>
      </c>
      <c r="R247" s="72"/>
      <c r="S247" s="72"/>
      <c r="T247" s="72"/>
      <c r="U247" s="72"/>
      <c r="W247" s="33" t="str">
        <f t="shared" si="42"/>
        <v/>
      </c>
      <c r="AA247" s="28" t="s">
        <v>66</v>
      </c>
    </row>
    <row r="248" spans="1:27" outlineLevel="1">
      <c r="B248" s="57" t="s">
        <v>143</v>
      </c>
      <c r="C248" s="57"/>
      <c r="D248" s="58" t="s">
        <v>89</v>
      </c>
      <c r="E248" s="58"/>
      <c r="G248" s="59"/>
      <c r="H248" s="59"/>
      <c r="I248" s="60"/>
      <c r="J248" s="68"/>
      <c r="K248" s="2"/>
      <c r="M248" s="69">
        <f t="shared" si="41"/>
        <v>0</v>
      </c>
      <c r="N248" s="69"/>
      <c r="O248" s="70"/>
      <c r="P248" s="71">
        <f t="shared" si="34"/>
        <v>0</v>
      </c>
      <c r="R248" s="72"/>
      <c r="S248" s="72"/>
      <c r="T248" s="72"/>
      <c r="U248" s="72"/>
      <c r="W248" s="33" t="str">
        <f t="shared" si="42"/>
        <v/>
      </c>
      <c r="AA248" s="28" t="s">
        <v>66</v>
      </c>
    </row>
    <row r="249" spans="1:27" outlineLevel="1">
      <c r="B249" s="66" t="s">
        <v>143</v>
      </c>
      <c r="C249" s="57"/>
      <c r="D249" s="58" t="s">
        <v>89</v>
      </c>
      <c r="E249" s="67"/>
      <c r="G249" s="59"/>
      <c r="H249" s="59"/>
      <c r="I249" s="60"/>
      <c r="J249" s="68"/>
      <c r="K249" s="2"/>
      <c r="M249" s="69">
        <f t="shared" si="41"/>
        <v>0</v>
      </c>
      <c r="N249" s="69"/>
      <c r="O249" s="70"/>
      <c r="P249" s="71">
        <f t="shared" si="34"/>
        <v>0</v>
      </c>
      <c r="R249" s="72"/>
      <c r="S249" s="72"/>
      <c r="T249" s="72"/>
      <c r="U249" s="72"/>
      <c r="W249" s="33" t="str">
        <f t="shared" si="42"/>
        <v/>
      </c>
      <c r="AA249" s="28" t="s">
        <v>66</v>
      </c>
    </row>
    <row r="250" spans="1:27" outlineLevel="1">
      <c r="B250" s="57" t="s">
        <v>143</v>
      </c>
      <c r="C250" s="66"/>
      <c r="D250" s="58" t="s">
        <v>89</v>
      </c>
      <c r="E250" s="58"/>
      <c r="G250" s="59"/>
      <c r="H250" s="59"/>
      <c r="I250" s="60"/>
      <c r="J250" s="68"/>
      <c r="K250" s="2"/>
      <c r="M250" s="69">
        <f t="shared" si="41"/>
        <v>0</v>
      </c>
      <c r="N250" s="69"/>
      <c r="O250" s="70"/>
      <c r="P250" s="71">
        <f t="shared" si="34"/>
        <v>0</v>
      </c>
      <c r="R250" s="72"/>
      <c r="S250" s="72"/>
      <c r="T250" s="72"/>
      <c r="U250" s="72"/>
      <c r="W250" s="33" t="str">
        <f t="shared" si="42"/>
        <v/>
      </c>
      <c r="AA250" s="28" t="s">
        <v>66</v>
      </c>
    </row>
    <row r="251" spans="1:27" outlineLevel="1">
      <c r="B251" s="66" t="s">
        <v>143</v>
      </c>
      <c r="C251" s="57"/>
      <c r="D251" s="58" t="s">
        <v>89</v>
      </c>
      <c r="E251" s="67"/>
      <c r="G251" s="59"/>
      <c r="H251" s="59"/>
      <c r="I251" s="60"/>
      <c r="J251" s="68"/>
      <c r="K251" s="2"/>
      <c r="M251" s="69">
        <f t="shared" si="41"/>
        <v>0</v>
      </c>
      <c r="N251" s="69"/>
      <c r="O251" s="70"/>
      <c r="P251" s="71">
        <f t="shared" si="34"/>
        <v>0</v>
      </c>
      <c r="R251" s="72"/>
      <c r="S251" s="72"/>
      <c r="T251" s="72"/>
      <c r="U251" s="72"/>
      <c r="W251" s="33" t="str">
        <f t="shared" si="42"/>
        <v/>
      </c>
      <c r="AA251" s="28" t="s">
        <v>66</v>
      </c>
    </row>
    <row r="252" spans="1:27" outlineLevel="1">
      <c r="B252" s="57" t="s">
        <v>143</v>
      </c>
      <c r="C252" s="57"/>
      <c r="D252" s="58" t="s">
        <v>89</v>
      </c>
      <c r="E252" s="58"/>
      <c r="G252" s="59"/>
      <c r="H252" s="59"/>
      <c r="I252" s="60"/>
      <c r="J252" s="68"/>
      <c r="K252" s="2"/>
      <c r="M252" s="69">
        <f t="shared" si="41"/>
        <v>0</v>
      </c>
      <c r="N252" s="69"/>
      <c r="O252" s="70"/>
      <c r="P252" s="71">
        <f t="shared" si="34"/>
        <v>0</v>
      </c>
      <c r="R252" s="72"/>
      <c r="S252" s="72"/>
      <c r="T252" s="72"/>
      <c r="U252" s="72"/>
      <c r="W252" s="33" t="str">
        <f t="shared" si="42"/>
        <v/>
      </c>
      <c r="AA252" s="28" t="s">
        <v>66</v>
      </c>
    </row>
    <row r="253" spans="1:27" outlineLevel="1">
      <c r="B253" s="66" t="s">
        <v>143</v>
      </c>
      <c r="C253" s="66"/>
      <c r="D253" s="58" t="s">
        <v>89</v>
      </c>
      <c r="E253" s="67"/>
      <c r="G253" s="59"/>
      <c r="H253" s="59"/>
      <c r="I253" s="60"/>
      <c r="J253" s="68"/>
      <c r="K253" s="2"/>
      <c r="M253" s="69">
        <f t="shared" si="41"/>
        <v>0</v>
      </c>
      <c r="N253" s="69"/>
      <c r="O253" s="70"/>
      <c r="P253" s="71">
        <f t="shared" si="34"/>
        <v>0</v>
      </c>
      <c r="R253" s="72"/>
      <c r="S253" s="72"/>
      <c r="T253" s="72"/>
      <c r="U253" s="72"/>
      <c r="W253" s="33" t="str">
        <f t="shared" si="42"/>
        <v/>
      </c>
      <c r="AA253" s="28" t="s">
        <v>66</v>
      </c>
    </row>
    <row r="254" spans="1:27" outlineLevel="1">
      <c r="B254" s="57" t="s">
        <v>143</v>
      </c>
      <c r="C254" s="57"/>
      <c r="D254" s="58" t="s">
        <v>89</v>
      </c>
      <c r="E254" s="58"/>
      <c r="G254" s="59"/>
      <c r="H254" s="59"/>
      <c r="I254" s="60"/>
      <c r="J254" s="68"/>
      <c r="K254" s="2"/>
      <c r="M254" s="69">
        <f t="shared" si="41"/>
        <v>0</v>
      </c>
      <c r="N254" s="69"/>
      <c r="O254" s="70"/>
      <c r="P254" s="71">
        <f t="shared" si="34"/>
        <v>0</v>
      </c>
      <c r="R254" s="72"/>
      <c r="S254" s="72"/>
      <c r="T254" s="72"/>
      <c r="U254" s="72"/>
      <c r="W254" s="33" t="str">
        <f t="shared" si="42"/>
        <v/>
      </c>
      <c r="AA254" s="28" t="s">
        <v>66</v>
      </c>
    </row>
    <row r="255" spans="1:27" outlineLevel="1">
      <c r="B255" s="66" t="s">
        <v>143</v>
      </c>
      <c r="C255" s="57"/>
      <c r="D255" s="58" t="s">
        <v>89</v>
      </c>
      <c r="E255" s="67"/>
      <c r="G255" s="59"/>
      <c r="H255" s="59"/>
      <c r="I255" s="60"/>
      <c r="J255" s="68"/>
      <c r="K255" s="2"/>
      <c r="M255" s="69">
        <f t="shared" si="41"/>
        <v>0</v>
      </c>
      <c r="N255" s="69"/>
      <c r="O255" s="70"/>
      <c r="P255" s="71">
        <f t="shared" si="34"/>
        <v>0</v>
      </c>
      <c r="R255" s="72"/>
      <c r="S255" s="72"/>
      <c r="T255" s="72"/>
      <c r="U255" s="72"/>
      <c r="W255" s="33" t="str">
        <f t="shared" si="42"/>
        <v/>
      </c>
      <c r="AA255" s="28" t="s">
        <v>66</v>
      </c>
    </row>
    <row r="256" spans="1:27" outlineLevel="1">
      <c r="B256" s="66" t="s">
        <v>143</v>
      </c>
      <c r="C256" s="57"/>
      <c r="D256" s="58" t="s">
        <v>89</v>
      </c>
      <c r="E256" s="67"/>
      <c r="G256" s="59"/>
      <c r="H256" s="59"/>
      <c r="I256" s="60"/>
      <c r="J256" s="68"/>
      <c r="K256" s="2"/>
      <c r="M256" s="69">
        <f t="shared" si="41"/>
        <v>0</v>
      </c>
      <c r="N256" s="69"/>
      <c r="O256" s="70"/>
      <c r="P256" s="71">
        <f t="shared" si="34"/>
        <v>0</v>
      </c>
      <c r="R256" s="72"/>
      <c r="S256" s="72"/>
      <c r="T256" s="72"/>
      <c r="U256" s="72"/>
      <c r="W256" s="33" t="str">
        <f t="shared" si="42"/>
        <v/>
      </c>
      <c r="AA256" s="28" t="s">
        <v>66</v>
      </c>
    </row>
    <row r="257" spans="2:27" outlineLevel="1">
      <c r="B257" s="57" t="s">
        <v>143</v>
      </c>
      <c r="C257" s="66"/>
      <c r="D257" s="58" t="s">
        <v>89</v>
      </c>
      <c r="E257" s="58"/>
      <c r="G257" s="59"/>
      <c r="H257" s="59"/>
      <c r="I257" s="60"/>
      <c r="J257" s="68"/>
      <c r="K257" s="2"/>
      <c r="M257" s="69">
        <f t="shared" si="41"/>
        <v>0</v>
      </c>
      <c r="N257" s="69"/>
      <c r="O257" s="70"/>
      <c r="P257" s="71">
        <f t="shared" si="34"/>
        <v>0</v>
      </c>
      <c r="R257" s="72"/>
      <c r="S257" s="72"/>
      <c r="T257" s="72"/>
      <c r="U257" s="72"/>
      <c r="W257" s="33" t="str">
        <f t="shared" si="42"/>
        <v/>
      </c>
      <c r="AA257" s="28" t="s">
        <v>66</v>
      </c>
    </row>
    <row r="258" spans="2:27" outlineLevel="1">
      <c r="B258" s="66" t="s">
        <v>143</v>
      </c>
      <c r="C258" s="57"/>
      <c r="D258" s="58" t="s">
        <v>89</v>
      </c>
      <c r="E258" s="67"/>
      <c r="G258" s="59"/>
      <c r="H258" s="59"/>
      <c r="I258" s="60"/>
      <c r="J258" s="68"/>
      <c r="K258" s="2"/>
      <c r="M258" s="69">
        <f t="shared" si="41"/>
        <v>0</v>
      </c>
      <c r="N258" s="69"/>
      <c r="O258" s="70"/>
      <c r="P258" s="71">
        <f t="shared" si="34"/>
        <v>0</v>
      </c>
      <c r="R258" s="72"/>
      <c r="S258" s="72"/>
      <c r="T258" s="72"/>
      <c r="U258" s="72"/>
      <c r="W258" s="33" t="str">
        <f t="shared" si="42"/>
        <v/>
      </c>
      <c r="AA258" s="28" t="s">
        <v>66</v>
      </c>
    </row>
    <row r="259" spans="2:27" outlineLevel="1">
      <c r="B259" s="57" t="s">
        <v>143</v>
      </c>
      <c r="C259" s="57"/>
      <c r="D259" s="58" t="s">
        <v>89</v>
      </c>
      <c r="E259" s="58"/>
      <c r="G259" s="59"/>
      <c r="H259" s="59"/>
      <c r="I259" s="60"/>
      <c r="J259" s="68"/>
      <c r="K259" s="2"/>
      <c r="M259" s="69">
        <f t="shared" si="41"/>
        <v>0</v>
      </c>
      <c r="N259" s="69"/>
      <c r="O259" s="70"/>
      <c r="P259" s="71">
        <f t="shared" si="34"/>
        <v>0</v>
      </c>
      <c r="R259" s="72"/>
      <c r="S259" s="72"/>
      <c r="T259" s="72"/>
      <c r="U259" s="72"/>
      <c r="W259" s="33" t="str">
        <f t="shared" si="42"/>
        <v/>
      </c>
      <c r="AA259" s="28" t="s">
        <v>66</v>
      </c>
    </row>
    <row r="260" spans="2:27" outlineLevel="1">
      <c r="B260" s="66" t="s">
        <v>143</v>
      </c>
      <c r="C260" s="66"/>
      <c r="D260" s="58" t="s">
        <v>89</v>
      </c>
      <c r="E260" s="67"/>
      <c r="G260" s="59"/>
      <c r="H260" s="59"/>
      <c r="I260" s="60"/>
      <c r="J260" s="68"/>
      <c r="K260" s="2"/>
      <c r="M260" s="69">
        <f t="shared" si="41"/>
        <v>0</v>
      </c>
      <c r="N260" s="69"/>
      <c r="O260" s="70"/>
      <c r="P260" s="71">
        <f t="shared" si="34"/>
        <v>0</v>
      </c>
      <c r="R260" s="72"/>
      <c r="S260" s="72"/>
      <c r="T260" s="72"/>
      <c r="U260" s="72"/>
      <c r="W260" s="33" t="str">
        <f t="shared" si="42"/>
        <v/>
      </c>
      <c r="AA260" s="28" t="s">
        <v>66</v>
      </c>
    </row>
    <row r="261" spans="2:27" outlineLevel="1">
      <c r="B261" s="57" t="s">
        <v>143</v>
      </c>
      <c r="C261" s="57"/>
      <c r="D261" s="58" t="s">
        <v>89</v>
      </c>
      <c r="E261" s="58"/>
      <c r="G261" s="59"/>
      <c r="H261" s="59"/>
      <c r="I261" s="60"/>
      <c r="J261" s="68"/>
      <c r="K261" s="2"/>
      <c r="M261" s="69">
        <f t="shared" si="41"/>
        <v>0</v>
      </c>
      <c r="N261" s="69"/>
      <c r="O261" s="70"/>
      <c r="P261" s="71">
        <f t="shared" si="34"/>
        <v>0</v>
      </c>
      <c r="R261" s="72"/>
      <c r="S261" s="72"/>
      <c r="T261" s="72"/>
      <c r="U261" s="72"/>
      <c r="W261" s="33" t="str">
        <f t="shared" si="42"/>
        <v/>
      </c>
      <c r="AA261" s="28" t="s">
        <v>66</v>
      </c>
    </row>
    <row r="262" spans="2:27" outlineLevel="1">
      <c r="B262" s="66" t="s">
        <v>143</v>
      </c>
      <c r="C262" s="57"/>
      <c r="D262" s="58" t="s">
        <v>89</v>
      </c>
      <c r="E262" s="67"/>
      <c r="G262" s="59"/>
      <c r="H262" s="59"/>
      <c r="I262" s="60"/>
      <c r="J262" s="68"/>
      <c r="K262" s="2"/>
      <c r="M262" s="69">
        <f t="shared" si="41"/>
        <v>0</v>
      </c>
      <c r="N262" s="69"/>
      <c r="O262" s="70"/>
      <c r="P262" s="71">
        <f t="shared" si="34"/>
        <v>0</v>
      </c>
      <c r="R262" s="72"/>
      <c r="S262" s="72"/>
      <c r="T262" s="72"/>
      <c r="U262" s="72"/>
      <c r="W262" s="33" t="str">
        <f t="shared" si="42"/>
        <v/>
      </c>
      <c r="AA262" s="28" t="s">
        <v>66</v>
      </c>
    </row>
    <row r="263" spans="2:27" outlineLevel="1">
      <c r="B263" s="66" t="s">
        <v>143</v>
      </c>
      <c r="C263" s="57"/>
      <c r="D263" s="58" t="s">
        <v>89</v>
      </c>
      <c r="E263" s="67"/>
      <c r="G263" s="59"/>
      <c r="H263" s="59"/>
      <c r="I263" s="60"/>
      <c r="J263" s="68"/>
      <c r="K263" s="2"/>
      <c r="M263" s="69">
        <f t="shared" si="41"/>
        <v>0</v>
      </c>
      <c r="N263" s="69"/>
      <c r="O263" s="70"/>
      <c r="P263" s="71">
        <f t="shared" si="34"/>
        <v>0</v>
      </c>
      <c r="R263" s="72"/>
      <c r="S263" s="72"/>
      <c r="T263" s="72"/>
      <c r="U263" s="72"/>
      <c r="W263" s="33" t="str">
        <f t="shared" si="42"/>
        <v/>
      </c>
      <c r="AA263" s="28" t="s">
        <v>66</v>
      </c>
    </row>
    <row r="264" spans="2:27" outlineLevel="1">
      <c r="B264" s="57" t="s">
        <v>143</v>
      </c>
      <c r="C264" s="66"/>
      <c r="D264" s="58" t="s">
        <v>89</v>
      </c>
      <c r="E264" s="58"/>
      <c r="G264" s="59"/>
      <c r="H264" s="59"/>
      <c r="I264" s="60"/>
      <c r="J264" s="68"/>
      <c r="K264" s="2"/>
      <c r="M264" s="69">
        <f t="shared" si="41"/>
        <v>0</v>
      </c>
      <c r="N264" s="69"/>
      <c r="O264" s="70"/>
      <c r="P264" s="71">
        <f t="shared" si="34"/>
        <v>0</v>
      </c>
      <c r="R264" s="72"/>
      <c r="S264" s="72"/>
      <c r="T264" s="72"/>
      <c r="U264" s="72"/>
      <c r="W264" s="33" t="str">
        <f t="shared" si="42"/>
        <v/>
      </c>
      <c r="AA264" s="28" t="s">
        <v>66</v>
      </c>
    </row>
    <row r="265" spans="2:27" outlineLevel="1">
      <c r="B265" s="66" t="s">
        <v>143</v>
      </c>
      <c r="C265" s="57"/>
      <c r="D265" s="58" t="s">
        <v>89</v>
      </c>
      <c r="E265" s="67"/>
      <c r="G265" s="59"/>
      <c r="H265" s="59"/>
      <c r="I265" s="60"/>
      <c r="J265" s="68"/>
      <c r="K265" s="2"/>
      <c r="M265" s="69">
        <f t="shared" si="41"/>
        <v>0</v>
      </c>
      <c r="N265" s="69"/>
      <c r="O265" s="70"/>
      <c r="P265" s="71">
        <f t="shared" si="34"/>
        <v>0</v>
      </c>
      <c r="R265" s="72"/>
      <c r="S265" s="72"/>
      <c r="T265" s="72"/>
      <c r="U265" s="72"/>
      <c r="W265" s="33" t="str">
        <f t="shared" si="42"/>
        <v/>
      </c>
      <c r="AA265" s="28" t="s">
        <v>66</v>
      </c>
    </row>
    <row r="266" spans="2:27" outlineLevel="1">
      <c r="B266" s="57" t="s">
        <v>143</v>
      </c>
      <c r="C266" s="57"/>
      <c r="D266" s="58" t="s">
        <v>89</v>
      </c>
      <c r="E266" s="58"/>
      <c r="G266" s="59"/>
      <c r="H266" s="59"/>
      <c r="I266" s="60"/>
      <c r="J266" s="68"/>
      <c r="K266" s="2"/>
      <c r="M266" s="69">
        <f t="shared" si="41"/>
        <v>0</v>
      </c>
      <c r="N266" s="69"/>
      <c r="O266" s="70"/>
      <c r="P266" s="71">
        <f t="shared" si="34"/>
        <v>0</v>
      </c>
      <c r="R266" s="72"/>
      <c r="S266" s="72"/>
      <c r="T266" s="72"/>
      <c r="U266" s="72"/>
      <c r="W266" s="33" t="str">
        <f t="shared" si="42"/>
        <v/>
      </c>
      <c r="AA266" s="28" t="s">
        <v>66</v>
      </c>
    </row>
    <row r="267" spans="2:27" outlineLevel="1">
      <c r="B267" s="66" t="s">
        <v>143</v>
      </c>
      <c r="C267" s="66"/>
      <c r="D267" s="58" t="s">
        <v>89</v>
      </c>
      <c r="E267" s="67"/>
      <c r="G267" s="59"/>
      <c r="H267" s="59"/>
      <c r="I267" s="60"/>
      <c r="J267" s="68"/>
      <c r="K267" s="2"/>
      <c r="M267" s="69">
        <f t="shared" si="41"/>
        <v>0</v>
      </c>
      <c r="N267" s="69"/>
      <c r="O267" s="70"/>
      <c r="P267" s="71">
        <f t="shared" si="34"/>
        <v>0</v>
      </c>
      <c r="R267" s="72"/>
      <c r="S267" s="72"/>
      <c r="T267" s="72"/>
      <c r="U267" s="72"/>
      <c r="W267" s="33" t="str">
        <f t="shared" si="42"/>
        <v/>
      </c>
      <c r="AA267" s="28" t="s">
        <v>66</v>
      </c>
    </row>
    <row r="268" spans="2:27" outlineLevel="1">
      <c r="B268" s="57" t="s">
        <v>143</v>
      </c>
      <c r="C268" s="57"/>
      <c r="D268" s="58" t="s">
        <v>89</v>
      </c>
      <c r="E268" s="58"/>
      <c r="G268" s="59"/>
      <c r="H268" s="59"/>
      <c r="I268" s="60"/>
      <c r="J268" s="68"/>
      <c r="K268" s="2"/>
      <c r="M268" s="69">
        <f t="shared" si="41"/>
        <v>0</v>
      </c>
      <c r="N268" s="69"/>
      <c r="O268" s="70"/>
      <c r="P268" s="71">
        <f t="shared" si="34"/>
        <v>0</v>
      </c>
      <c r="R268" s="72"/>
      <c r="S268" s="72"/>
      <c r="T268" s="72"/>
      <c r="U268" s="72"/>
      <c r="W268" s="33" t="str">
        <f t="shared" si="42"/>
        <v/>
      </c>
      <c r="AA268" s="28" t="s">
        <v>66</v>
      </c>
    </row>
    <row r="269" spans="2:27" outlineLevel="1">
      <c r="B269" s="66" t="s">
        <v>143</v>
      </c>
      <c r="C269" s="57"/>
      <c r="D269" s="58" t="s">
        <v>89</v>
      </c>
      <c r="E269" s="67"/>
      <c r="G269" s="59"/>
      <c r="H269" s="59"/>
      <c r="I269" s="60"/>
      <c r="J269" s="68"/>
      <c r="K269" s="2"/>
      <c r="M269" s="69">
        <f t="shared" si="41"/>
        <v>0</v>
      </c>
      <c r="N269" s="69"/>
      <c r="O269" s="70"/>
      <c r="P269" s="71">
        <f t="shared" si="34"/>
        <v>0</v>
      </c>
      <c r="R269" s="72"/>
      <c r="S269" s="72"/>
      <c r="T269" s="72"/>
      <c r="U269" s="72"/>
      <c r="W269" s="33" t="str">
        <f t="shared" si="42"/>
        <v/>
      </c>
      <c r="AA269" s="28" t="s">
        <v>66</v>
      </c>
    </row>
    <row r="270" spans="2:27" ht="6.75" customHeight="1" outlineLevel="1">
      <c r="AA270" s="28" t="s">
        <v>66</v>
      </c>
    </row>
    <row r="271" spans="2:27" s="26" customFormat="1" outlineLevel="1">
      <c r="B271" s="40"/>
      <c r="C271" s="41"/>
      <c r="D271" s="40" t="s">
        <v>145</v>
      </c>
      <c r="E271" s="42"/>
      <c r="F271" s="42"/>
      <c r="G271" s="43"/>
      <c r="H271" s="43"/>
      <c r="I271" s="42"/>
      <c r="J271" s="42"/>
      <c r="K271" s="42"/>
      <c r="L271" s="42"/>
      <c r="M271" s="44"/>
      <c r="N271" s="44"/>
      <c r="O271" s="44"/>
      <c r="P271" s="44"/>
      <c r="Q271" s="42"/>
      <c r="R271" s="44"/>
      <c r="S271" s="44"/>
      <c r="T271" s="44"/>
      <c r="U271" s="44"/>
      <c r="V271" s="44"/>
      <c r="W271" s="44"/>
      <c r="X271" s="44"/>
      <c r="Y271" s="44"/>
      <c r="AA271" s="28" t="s">
        <v>66</v>
      </c>
    </row>
    <row r="272" spans="2:27" ht="6.75" customHeight="1" outlineLevel="1">
      <c r="AA272" s="28" t="s">
        <v>66</v>
      </c>
    </row>
    <row r="273" spans="1:27" outlineLevel="1">
      <c r="B273" s="73" t="s">
        <v>143</v>
      </c>
      <c r="C273" s="73" t="s">
        <v>98</v>
      </c>
      <c r="D273" s="74" t="s">
        <v>146</v>
      </c>
      <c r="E273" s="74"/>
      <c r="G273" s="75"/>
      <c r="H273" s="75"/>
      <c r="I273" s="74"/>
      <c r="J273" s="74"/>
      <c r="K273" s="74"/>
      <c r="P273" s="71">
        <f t="shared" ref="P273" si="43">SUMIFS(P246:P269,$I246:$I269,"Non")</f>
        <v>0</v>
      </c>
      <c r="R273" s="71">
        <f>SUMIFS(R246:R269,$I246:$I269,"Nein")</f>
        <v>0</v>
      </c>
      <c r="S273" s="71">
        <f>SUMIFS(S246:S269,$I246:$I269,"Nein")</f>
        <v>0</v>
      </c>
      <c r="T273" s="71">
        <f>SUMIFS(T246:T269,$I246:$I269,"Nein")</f>
        <v>0</v>
      </c>
      <c r="U273" s="71">
        <f>SUMIFS(U246:U269,$I246:$I269,"Nein")</f>
        <v>0</v>
      </c>
      <c r="AA273" s="28" t="s">
        <v>66</v>
      </c>
    </row>
    <row r="274" spans="1:27" outlineLevel="1">
      <c r="B274" s="73" t="s">
        <v>143</v>
      </c>
      <c r="C274" s="73" t="s">
        <v>100</v>
      </c>
      <c r="D274" s="74" t="s">
        <v>147</v>
      </c>
      <c r="E274" s="74"/>
      <c r="G274" s="75"/>
      <c r="H274" s="75"/>
      <c r="I274" s="74"/>
      <c r="J274" s="74"/>
      <c r="K274" s="74"/>
      <c r="P274" s="71">
        <f t="shared" ref="P274" si="44">SUMIFS(P246:P269,$I246:$I269,"Oui")</f>
        <v>0</v>
      </c>
      <c r="R274" s="71">
        <f>SUMIFS(R246:R269,$I246:$I269,"Ja")</f>
        <v>0</v>
      </c>
      <c r="S274" s="71">
        <f>SUMIFS(S246:S269,$I246:$I269,"Ja")</f>
        <v>0</v>
      </c>
      <c r="T274" s="71">
        <f>SUMIFS(T246:T269,$I246:$I269,"Ja")</f>
        <v>0</v>
      </c>
      <c r="U274" s="71">
        <f>SUMIFS(U246:U269,$I246:$I269,"Ja")</f>
        <v>0</v>
      </c>
      <c r="AA274" s="28" t="s">
        <v>66</v>
      </c>
    </row>
    <row r="275" spans="1:27" s="26" customFormat="1" outlineLevel="1">
      <c r="B275" s="76" t="s">
        <v>143</v>
      </c>
      <c r="C275" s="76" t="s">
        <v>102</v>
      </c>
      <c r="D275" s="77" t="s">
        <v>148</v>
      </c>
      <c r="E275" s="77"/>
      <c r="F275" s="78"/>
      <c r="G275" s="79"/>
      <c r="H275" s="79"/>
      <c r="I275" s="77"/>
      <c r="J275" s="77"/>
      <c r="K275" s="77"/>
      <c r="L275" s="80"/>
      <c r="M275" s="80"/>
      <c r="N275" s="80"/>
      <c r="O275" s="80"/>
      <c r="P275" s="81">
        <f t="shared" ref="P275" si="45">SUM(P273:P274)</f>
        <v>0</v>
      </c>
      <c r="Q275" s="80"/>
      <c r="R275" s="81">
        <f>SUM(R273:R274)</f>
        <v>0</v>
      </c>
      <c r="S275" s="81">
        <f>SUM(S273:S274)</f>
        <v>0</v>
      </c>
      <c r="T275" s="81">
        <f>SUM(T273:T274)</f>
        <v>0</v>
      </c>
      <c r="U275" s="81">
        <f>SUM(U273:U274)</f>
        <v>0</v>
      </c>
      <c r="AA275" s="53" t="s">
        <v>66</v>
      </c>
    </row>
    <row r="276" spans="1:27" ht="6.75" customHeight="1" outlineLevel="1">
      <c r="AA276" s="28" t="s">
        <v>66</v>
      </c>
    </row>
    <row r="277" spans="1:27" outlineLevel="1">
      <c r="B277" s="73" t="s">
        <v>143</v>
      </c>
      <c r="C277" s="73" t="s">
        <v>104</v>
      </c>
      <c r="D277" s="74" t="s">
        <v>105</v>
      </c>
      <c r="E277" s="74"/>
      <c r="G277" s="75"/>
      <c r="H277" s="75"/>
      <c r="I277" s="74"/>
      <c r="J277" s="74"/>
      <c r="K277" s="74"/>
      <c r="P277" s="71">
        <f t="shared" ref="P277" si="46">SUMIFS(P246:P269,$J246:$J269,"&lt;&gt;"&amp;$D278)</f>
        <v>0</v>
      </c>
      <c r="R277" s="71">
        <f>SUMIFS(R246:R269,$J246:$J269,"&lt;&gt;"&amp;$D278)</f>
        <v>0</v>
      </c>
      <c r="S277" s="71">
        <f>SUMIFS(S246:S269,$J246:$J269,"&lt;&gt;"&amp;$D278)</f>
        <v>0</v>
      </c>
      <c r="T277" s="71">
        <f>SUMIFS(T246:T269,$J246:$J269,"&lt;&gt;"&amp;$D278)</f>
        <v>0</v>
      </c>
      <c r="U277" s="71">
        <f>SUMIFS(U246:U269,$J246:$J269,"&lt;&gt;"&amp;$D278)</f>
        <v>0</v>
      </c>
      <c r="AA277" s="28" t="s">
        <v>66</v>
      </c>
    </row>
    <row r="278" spans="1:27" outlineLevel="1">
      <c r="B278" s="82" t="s">
        <v>143</v>
      </c>
      <c r="C278" s="82" t="s">
        <v>106</v>
      </c>
      <c r="D278" s="83" t="s">
        <v>91</v>
      </c>
      <c r="E278" s="83"/>
      <c r="F278" s="84"/>
      <c r="G278" s="85"/>
      <c r="H278" s="85"/>
      <c r="I278" s="83"/>
      <c r="J278" s="83"/>
      <c r="K278" s="83"/>
      <c r="L278" s="84"/>
      <c r="M278" s="84"/>
      <c r="N278" s="84"/>
      <c r="O278" s="84"/>
      <c r="P278" s="86">
        <f t="shared" ref="P278" si="47">SUMIFS(P246:P269,$J246:$J269,$D278)</f>
        <v>0</v>
      </c>
      <c r="Q278" s="84"/>
      <c r="R278" s="86">
        <f>SUMIFS(R246:R269,$J246:$J269,$D278)</f>
        <v>0</v>
      </c>
      <c r="S278" s="86">
        <f>SUMIFS(S246:S269,$J246:$J269,$D278)</f>
        <v>0</v>
      </c>
      <c r="T278" s="86">
        <f>SUMIFS(T246:T269,$J246:$J269,$D278)</f>
        <v>0</v>
      </c>
      <c r="U278" s="86">
        <f>SUMIFS(U246:U269,$J246:$J269,$D278)</f>
        <v>0</v>
      </c>
      <c r="V278" s="84"/>
      <c r="W278" s="84"/>
      <c r="X278" s="84"/>
      <c r="Y278" s="84"/>
      <c r="AA278" s="28" t="s">
        <v>66</v>
      </c>
    </row>
    <row r="279" spans="1:27" outlineLevel="1">
      <c r="A279" s="56"/>
      <c r="B279" s="87"/>
      <c r="C279" s="87"/>
      <c r="D279" s="56"/>
      <c r="E279" s="56"/>
      <c r="F279" s="56"/>
      <c r="G279" s="56"/>
      <c r="H279" s="56"/>
      <c r="I279" s="56"/>
      <c r="J279" s="56"/>
      <c r="K279" s="56"/>
      <c r="L279" s="56"/>
      <c r="M279" s="56"/>
      <c r="N279" s="56"/>
      <c r="O279" s="56"/>
      <c r="P279" s="56"/>
      <c r="Q279" s="56"/>
      <c r="R279" s="56"/>
      <c r="S279" s="56"/>
      <c r="T279" s="56"/>
      <c r="U279" s="56"/>
      <c r="V279" s="55"/>
      <c r="W279" s="55"/>
      <c r="X279" s="55"/>
      <c r="Y279" s="55"/>
      <c r="AA279" s="28" t="s">
        <v>66</v>
      </c>
    </row>
    <row r="280" spans="1:27">
      <c r="A280" s="35" t="str">
        <f>"Lot de travaux 8 "&amp;D283</f>
        <v>Lot de travaux 8 &lt;Nom du Lot de travaux 8&gt;</v>
      </c>
      <c r="B280" s="36"/>
      <c r="C280" s="36"/>
      <c r="D280" s="37"/>
      <c r="E280" s="37"/>
      <c r="F280" s="37"/>
      <c r="G280" s="37"/>
      <c r="H280" s="37"/>
      <c r="I280" s="37"/>
      <c r="J280" s="37"/>
      <c r="K280" s="37"/>
      <c r="L280" s="37"/>
      <c r="M280" s="38"/>
      <c r="N280" s="38"/>
      <c r="O280" s="38"/>
      <c r="P280" s="39"/>
      <c r="Q280" s="37"/>
      <c r="R280" s="39"/>
      <c r="S280" s="38"/>
      <c r="T280" s="38"/>
      <c r="U280" s="38"/>
      <c r="V280" s="39"/>
      <c r="W280" s="38"/>
      <c r="X280" s="39"/>
      <c r="Y280" s="38"/>
      <c r="AA280" s="28" t="s">
        <v>66</v>
      </c>
    </row>
    <row r="281" spans="1:27" s="26" customFormat="1" outlineLevel="1">
      <c r="B281" s="40"/>
      <c r="C281" s="41"/>
      <c r="D281" s="40" t="s">
        <v>149</v>
      </c>
      <c r="E281" s="42"/>
      <c r="F281" s="42"/>
      <c r="G281" s="43"/>
      <c r="H281" s="43"/>
      <c r="I281" s="42"/>
      <c r="J281" s="42"/>
      <c r="K281" s="42"/>
      <c r="L281" s="42"/>
      <c r="M281" s="44"/>
      <c r="N281" s="44"/>
      <c r="O281" s="44"/>
      <c r="P281" s="44"/>
      <c r="Q281" s="42"/>
      <c r="R281" s="44"/>
      <c r="S281" s="44"/>
      <c r="T281" s="44"/>
      <c r="U281" s="44"/>
      <c r="V281" s="44"/>
      <c r="W281" s="44"/>
      <c r="X281" s="44"/>
      <c r="Y281" s="44"/>
      <c r="AA281" s="28" t="s">
        <v>66</v>
      </c>
    </row>
    <row r="282" spans="1:27" ht="6.75" customHeight="1" outlineLevel="1">
      <c r="AA282" s="28" t="s">
        <v>66</v>
      </c>
    </row>
    <row r="283" spans="1:27" s="26" customFormat="1" outlineLevel="1">
      <c r="B283" s="45" t="s">
        <v>150</v>
      </c>
      <c r="C283" s="45">
        <v>0</v>
      </c>
      <c r="D283" s="46" t="s">
        <v>151</v>
      </c>
      <c r="E283" s="46"/>
      <c r="F283" s="47"/>
      <c r="G283" s="48">
        <f>MIN(G285:G308)</f>
        <v>0</v>
      </c>
      <c r="H283" s="48">
        <f>MAX(H285:H308)</f>
        <v>0</v>
      </c>
      <c r="I283" s="49"/>
      <c r="J283" s="49"/>
      <c r="K283" s="49"/>
      <c r="L283" s="47"/>
      <c r="M283" s="50"/>
      <c r="N283" s="50"/>
      <c r="O283" s="50"/>
      <c r="P283" s="50"/>
      <c r="Q283" s="47"/>
      <c r="R283" s="51"/>
      <c r="S283" s="51"/>
      <c r="T283" s="51"/>
      <c r="U283" s="51"/>
      <c r="V283" s="47"/>
      <c r="W283" s="52"/>
      <c r="X283" s="47"/>
      <c r="Y283" s="47"/>
      <c r="AA283" s="53" t="s">
        <v>66</v>
      </c>
    </row>
    <row r="284" spans="1:27" ht="6.75" customHeight="1" outlineLevel="1">
      <c r="B284" s="54"/>
      <c r="C284" s="54"/>
      <c r="D284" s="55"/>
      <c r="E284" s="55"/>
      <c r="F284" s="55"/>
      <c r="G284" s="55"/>
      <c r="H284" s="55"/>
      <c r="I284" s="55"/>
      <c r="J284" s="55"/>
      <c r="K284" s="55"/>
      <c r="L284" s="55"/>
      <c r="M284" s="55"/>
      <c r="N284" s="55"/>
      <c r="O284" s="55"/>
      <c r="P284" s="56"/>
      <c r="Q284" s="55"/>
      <c r="R284" s="55"/>
      <c r="S284" s="55"/>
      <c r="T284" s="55"/>
      <c r="U284" s="55"/>
      <c r="V284" s="55"/>
      <c r="W284" s="55"/>
      <c r="X284" s="55"/>
      <c r="Y284" s="55"/>
      <c r="AA284" s="28" t="s">
        <v>66</v>
      </c>
    </row>
    <row r="285" spans="1:27" outlineLevel="1">
      <c r="B285" s="57" t="s">
        <v>150</v>
      </c>
      <c r="C285" s="57"/>
      <c r="D285" s="58" t="s">
        <v>89</v>
      </c>
      <c r="E285" s="58"/>
      <c r="F285" s="55"/>
      <c r="G285" s="59"/>
      <c r="H285" s="59"/>
      <c r="I285" s="60"/>
      <c r="J285" s="60"/>
      <c r="K285" s="61"/>
      <c r="L285" s="55"/>
      <c r="M285" s="62">
        <f t="shared" ref="M285:M308" si="48">IFERROR(VLOOKUP($J285,Stundensatz,2,FALSE()),)</f>
        <v>0</v>
      </c>
      <c r="N285" s="62"/>
      <c r="O285" s="63"/>
      <c r="P285" s="64">
        <f t="shared" ref="P285:P308" si="49">IF(ISNUMBER(SEARCH("extern",$J285)),N285*O285,M285*O285)</f>
        <v>0</v>
      </c>
      <c r="Q285" s="55"/>
      <c r="R285" s="65"/>
      <c r="S285" s="65"/>
      <c r="T285" s="65"/>
      <c r="U285" s="65"/>
      <c r="W285" s="33" t="str">
        <f t="shared" ref="W285:W308" si="50">IF(P285=0,"",P285-SUM(R285:U285))</f>
        <v/>
      </c>
      <c r="AA285" s="28" t="s">
        <v>66</v>
      </c>
    </row>
    <row r="286" spans="1:27" outlineLevel="1">
      <c r="B286" s="66" t="s">
        <v>150</v>
      </c>
      <c r="C286" s="66"/>
      <c r="D286" s="58" t="s">
        <v>89</v>
      </c>
      <c r="E286" s="67"/>
      <c r="G286" s="59"/>
      <c r="H286" s="59"/>
      <c r="I286" s="60"/>
      <c r="J286" s="68"/>
      <c r="K286" s="2"/>
      <c r="M286" s="69">
        <f t="shared" si="48"/>
        <v>0</v>
      </c>
      <c r="N286" s="69"/>
      <c r="O286" s="70"/>
      <c r="P286" s="71">
        <f t="shared" si="49"/>
        <v>0</v>
      </c>
      <c r="R286" s="72"/>
      <c r="S286" s="72"/>
      <c r="T286" s="72"/>
      <c r="U286" s="72"/>
      <c r="W286" s="33" t="str">
        <f t="shared" si="50"/>
        <v/>
      </c>
      <c r="AA286" s="28" t="s">
        <v>66</v>
      </c>
    </row>
    <row r="287" spans="1:27" outlineLevel="1">
      <c r="B287" s="57" t="s">
        <v>150</v>
      </c>
      <c r="C287" s="57"/>
      <c r="D287" s="58" t="s">
        <v>89</v>
      </c>
      <c r="E287" s="58"/>
      <c r="G287" s="59"/>
      <c r="H287" s="59"/>
      <c r="I287" s="60"/>
      <c r="J287" s="68"/>
      <c r="K287" s="2"/>
      <c r="M287" s="69">
        <f t="shared" si="48"/>
        <v>0</v>
      </c>
      <c r="N287" s="69"/>
      <c r="O287" s="70"/>
      <c r="P287" s="71">
        <f t="shared" si="49"/>
        <v>0</v>
      </c>
      <c r="R287" s="72"/>
      <c r="S287" s="72"/>
      <c r="T287" s="72"/>
      <c r="U287" s="72"/>
      <c r="W287" s="33" t="str">
        <f t="shared" si="50"/>
        <v/>
      </c>
      <c r="AA287" s="28" t="s">
        <v>66</v>
      </c>
    </row>
    <row r="288" spans="1:27" outlineLevel="1">
      <c r="B288" s="66" t="s">
        <v>150</v>
      </c>
      <c r="C288" s="57"/>
      <c r="D288" s="58" t="s">
        <v>89</v>
      </c>
      <c r="E288" s="67"/>
      <c r="G288" s="59"/>
      <c r="H288" s="59"/>
      <c r="I288" s="60"/>
      <c r="J288" s="68"/>
      <c r="K288" s="2"/>
      <c r="M288" s="69">
        <f t="shared" si="48"/>
        <v>0</v>
      </c>
      <c r="N288" s="69"/>
      <c r="O288" s="70"/>
      <c r="P288" s="71">
        <f t="shared" si="49"/>
        <v>0</v>
      </c>
      <c r="R288" s="72"/>
      <c r="S288" s="72"/>
      <c r="T288" s="72"/>
      <c r="U288" s="72"/>
      <c r="W288" s="33" t="str">
        <f t="shared" si="50"/>
        <v/>
      </c>
      <c r="AA288" s="28" t="s">
        <v>66</v>
      </c>
    </row>
    <row r="289" spans="2:27" outlineLevel="1">
      <c r="B289" s="57" t="s">
        <v>150</v>
      </c>
      <c r="C289" s="66"/>
      <c r="D289" s="58" t="s">
        <v>89</v>
      </c>
      <c r="E289" s="58"/>
      <c r="G289" s="59"/>
      <c r="H289" s="59"/>
      <c r="I289" s="60"/>
      <c r="J289" s="68"/>
      <c r="K289" s="2"/>
      <c r="M289" s="69">
        <f t="shared" si="48"/>
        <v>0</v>
      </c>
      <c r="N289" s="69"/>
      <c r="O289" s="70"/>
      <c r="P289" s="71">
        <f t="shared" si="49"/>
        <v>0</v>
      </c>
      <c r="R289" s="72"/>
      <c r="S289" s="72"/>
      <c r="T289" s="72"/>
      <c r="U289" s="72"/>
      <c r="W289" s="33" t="str">
        <f t="shared" si="50"/>
        <v/>
      </c>
      <c r="AA289" s="28" t="s">
        <v>66</v>
      </c>
    </row>
    <row r="290" spans="2:27" outlineLevel="1">
      <c r="B290" s="66" t="s">
        <v>150</v>
      </c>
      <c r="C290" s="57"/>
      <c r="D290" s="58" t="s">
        <v>89</v>
      </c>
      <c r="E290" s="67"/>
      <c r="G290" s="59"/>
      <c r="H290" s="59"/>
      <c r="I290" s="60"/>
      <c r="J290" s="68"/>
      <c r="K290" s="2"/>
      <c r="M290" s="69">
        <f t="shared" si="48"/>
        <v>0</v>
      </c>
      <c r="N290" s="69"/>
      <c r="O290" s="70"/>
      <c r="P290" s="71">
        <f t="shared" si="49"/>
        <v>0</v>
      </c>
      <c r="R290" s="72"/>
      <c r="S290" s="72"/>
      <c r="T290" s="72"/>
      <c r="U290" s="72"/>
      <c r="W290" s="33" t="str">
        <f t="shared" si="50"/>
        <v/>
      </c>
      <c r="AA290" s="28" t="s">
        <v>66</v>
      </c>
    </row>
    <row r="291" spans="2:27" outlineLevel="1">
      <c r="B291" s="57" t="s">
        <v>150</v>
      </c>
      <c r="C291" s="57"/>
      <c r="D291" s="58" t="s">
        <v>89</v>
      </c>
      <c r="E291" s="58"/>
      <c r="G291" s="59"/>
      <c r="H291" s="59"/>
      <c r="I291" s="60"/>
      <c r="J291" s="68"/>
      <c r="K291" s="2"/>
      <c r="M291" s="69">
        <f t="shared" si="48"/>
        <v>0</v>
      </c>
      <c r="N291" s="69"/>
      <c r="O291" s="70"/>
      <c r="P291" s="71">
        <f t="shared" si="49"/>
        <v>0</v>
      </c>
      <c r="R291" s="72"/>
      <c r="S291" s="72"/>
      <c r="T291" s="72"/>
      <c r="U291" s="72"/>
      <c r="W291" s="33" t="str">
        <f t="shared" si="50"/>
        <v/>
      </c>
      <c r="AA291" s="28" t="s">
        <v>66</v>
      </c>
    </row>
    <row r="292" spans="2:27" outlineLevel="1">
      <c r="B292" s="66" t="s">
        <v>150</v>
      </c>
      <c r="C292" s="66"/>
      <c r="D292" s="58" t="s">
        <v>89</v>
      </c>
      <c r="E292" s="67"/>
      <c r="G292" s="59"/>
      <c r="H292" s="59"/>
      <c r="I292" s="60"/>
      <c r="J292" s="68"/>
      <c r="K292" s="2"/>
      <c r="M292" s="69">
        <f t="shared" si="48"/>
        <v>0</v>
      </c>
      <c r="N292" s="69"/>
      <c r="O292" s="70"/>
      <c r="P292" s="71">
        <f t="shared" si="49"/>
        <v>0</v>
      </c>
      <c r="R292" s="72"/>
      <c r="S292" s="72"/>
      <c r="T292" s="72"/>
      <c r="U292" s="72"/>
      <c r="W292" s="33" t="str">
        <f t="shared" si="50"/>
        <v/>
      </c>
      <c r="AA292" s="28" t="s">
        <v>66</v>
      </c>
    </row>
    <row r="293" spans="2:27" outlineLevel="1">
      <c r="B293" s="57" t="s">
        <v>150</v>
      </c>
      <c r="C293" s="57"/>
      <c r="D293" s="58" t="s">
        <v>89</v>
      </c>
      <c r="E293" s="58"/>
      <c r="G293" s="59"/>
      <c r="H293" s="59"/>
      <c r="I293" s="60"/>
      <c r="J293" s="68"/>
      <c r="K293" s="2"/>
      <c r="M293" s="69">
        <f t="shared" si="48"/>
        <v>0</v>
      </c>
      <c r="N293" s="69"/>
      <c r="O293" s="70"/>
      <c r="P293" s="71">
        <f t="shared" si="49"/>
        <v>0</v>
      </c>
      <c r="R293" s="72"/>
      <c r="S293" s="72"/>
      <c r="T293" s="72"/>
      <c r="U293" s="72"/>
      <c r="W293" s="33" t="str">
        <f t="shared" si="50"/>
        <v/>
      </c>
      <c r="AA293" s="28" t="s">
        <v>66</v>
      </c>
    </row>
    <row r="294" spans="2:27" outlineLevel="1">
      <c r="B294" s="66" t="s">
        <v>150</v>
      </c>
      <c r="C294" s="57"/>
      <c r="D294" s="58" t="s">
        <v>89</v>
      </c>
      <c r="E294" s="67"/>
      <c r="G294" s="59"/>
      <c r="H294" s="59"/>
      <c r="I294" s="60"/>
      <c r="J294" s="68"/>
      <c r="K294" s="2"/>
      <c r="M294" s="69">
        <f t="shared" si="48"/>
        <v>0</v>
      </c>
      <c r="N294" s="69"/>
      <c r="O294" s="70"/>
      <c r="P294" s="71">
        <f t="shared" si="49"/>
        <v>0</v>
      </c>
      <c r="R294" s="72"/>
      <c r="S294" s="72"/>
      <c r="T294" s="72"/>
      <c r="U294" s="72"/>
      <c r="W294" s="33" t="str">
        <f t="shared" si="50"/>
        <v/>
      </c>
      <c r="AA294" s="28" t="s">
        <v>66</v>
      </c>
    </row>
    <row r="295" spans="2:27" outlineLevel="1">
      <c r="B295" s="66" t="s">
        <v>150</v>
      </c>
      <c r="C295" s="57"/>
      <c r="D295" s="58" t="s">
        <v>89</v>
      </c>
      <c r="E295" s="67"/>
      <c r="G295" s="59"/>
      <c r="H295" s="59"/>
      <c r="I295" s="60"/>
      <c r="J295" s="68"/>
      <c r="K295" s="2"/>
      <c r="M295" s="69">
        <f t="shared" si="48"/>
        <v>0</v>
      </c>
      <c r="N295" s="69"/>
      <c r="O295" s="70"/>
      <c r="P295" s="71">
        <f t="shared" si="49"/>
        <v>0</v>
      </c>
      <c r="R295" s="72"/>
      <c r="S295" s="72"/>
      <c r="T295" s="72"/>
      <c r="U295" s="72"/>
      <c r="W295" s="33" t="str">
        <f t="shared" si="50"/>
        <v/>
      </c>
      <c r="AA295" s="28" t="s">
        <v>66</v>
      </c>
    </row>
    <row r="296" spans="2:27" outlineLevel="1">
      <c r="B296" s="57" t="s">
        <v>150</v>
      </c>
      <c r="C296" s="66"/>
      <c r="D296" s="58" t="s">
        <v>89</v>
      </c>
      <c r="E296" s="58"/>
      <c r="G296" s="59"/>
      <c r="H296" s="59"/>
      <c r="I296" s="60"/>
      <c r="J296" s="68"/>
      <c r="K296" s="2"/>
      <c r="M296" s="69">
        <f t="shared" si="48"/>
        <v>0</v>
      </c>
      <c r="N296" s="69"/>
      <c r="O296" s="70"/>
      <c r="P296" s="71">
        <f t="shared" si="49"/>
        <v>0</v>
      </c>
      <c r="R296" s="72"/>
      <c r="S296" s="72"/>
      <c r="T296" s="72"/>
      <c r="U296" s="72"/>
      <c r="W296" s="33" t="str">
        <f t="shared" si="50"/>
        <v/>
      </c>
      <c r="AA296" s="28" t="s">
        <v>66</v>
      </c>
    </row>
    <row r="297" spans="2:27" outlineLevel="1">
      <c r="B297" s="66" t="s">
        <v>150</v>
      </c>
      <c r="C297" s="57"/>
      <c r="D297" s="58" t="s">
        <v>89</v>
      </c>
      <c r="E297" s="67"/>
      <c r="G297" s="59"/>
      <c r="H297" s="59"/>
      <c r="I297" s="60"/>
      <c r="J297" s="68"/>
      <c r="K297" s="2"/>
      <c r="M297" s="69">
        <f t="shared" si="48"/>
        <v>0</v>
      </c>
      <c r="N297" s="69"/>
      <c r="O297" s="70"/>
      <c r="P297" s="71">
        <f t="shared" si="49"/>
        <v>0</v>
      </c>
      <c r="R297" s="72"/>
      <c r="S297" s="72"/>
      <c r="T297" s="72"/>
      <c r="U297" s="72"/>
      <c r="W297" s="33" t="str">
        <f t="shared" si="50"/>
        <v/>
      </c>
      <c r="AA297" s="28" t="s">
        <v>66</v>
      </c>
    </row>
    <row r="298" spans="2:27" outlineLevel="1">
      <c r="B298" s="57" t="s">
        <v>150</v>
      </c>
      <c r="C298" s="57"/>
      <c r="D298" s="58" t="s">
        <v>89</v>
      </c>
      <c r="E298" s="58"/>
      <c r="G298" s="59"/>
      <c r="H298" s="59"/>
      <c r="I298" s="60"/>
      <c r="J298" s="68"/>
      <c r="K298" s="2"/>
      <c r="M298" s="69">
        <f t="shared" si="48"/>
        <v>0</v>
      </c>
      <c r="N298" s="69"/>
      <c r="O298" s="70"/>
      <c r="P298" s="71">
        <f t="shared" si="49"/>
        <v>0</v>
      </c>
      <c r="R298" s="72"/>
      <c r="S298" s="72"/>
      <c r="T298" s="72"/>
      <c r="U298" s="72"/>
      <c r="W298" s="33" t="str">
        <f t="shared" si="50"/>
        <v/>
      </c>
      <c r="AA298" s="28" t="s">
        <v>66</v>
      </c>
    </row>
    <row r="299" spans="2:27" outlineLevel="1">
      <c r="B299" s="66" t="s">
        <v>150</v>
      </c>
      <c r="C299" s="66"/>
      <c r="D299" s="58" t="s">
        <v>89</v>
      </c>
      <c r="E299" s="67"/>
      <c r="G299" s="59"/>
      <c r="H299" s="59"/>
      <c r="I299" s="60"/>
      <c r="J299" s="68"/>
      <c r="K299" s="2"/>
      <c r="M299" s="69">
        <f t="shared" si="48"/>
        <v>0</v>
      </c>
      <c r="N299" s="69"/>
      <c r="O299" s="70"/>
      <c r="P299" s="71">
        <f t="shared" si="49"/>
        <v>0</v>
      </c>
      <c r="R299" s="72"/>
      <c r="S299" s="72"/>
      <c r="T299" s="72"/>
      <c r="U299" s="72"/>
      <c r="W299" s="33" t="str">
        <f t="shared" si="50"/>
        <v/>
      </c>
      <c r="AA299" s="28" t="s">
        <v>66</v>
      </c>
    </row>
    <row r="300" spans="2:27" outlineLevel="1">
      <c r="B300" s="57" t="s">
        <v>150</v>
      </c>
      <c r="C300" s="57"/>
      <c r="D300" s="58" t="s">
        <v>89</v>
      </c>
      <c r="E300" s="58"/>
      <c r="G300" s="59"/>
      <c r="H300" s="59"/>
      <c r="I300" s="60"/>
      <c r="J300" s="68"/>
      <c r="K300" s="2"/>
      <c r="M300" s="69">
        <f t="shared" si="48"/>
        <v>0</v>
      </c>
      <c r="N300" s="69"/>
      <c r="O300" s="70"/>
      <c r="P300" s="71">
        <f t="shared" si="49"/>
        <v>0</v>
      </c>
      <c r="R300" s="72"/>
      <c r="S300" s="72"/>
      <c r="T300" s="72"/>
      <c r="U300" s="72"/>
      <c r="W300" s="33" t="str">
        <f t="shared" si="50"/>
        <v/>
      </c>
      <c r="AA300" s="28" t="s">
        <v>66</v>
      </c>
    </row>
    <row r="301" spans="2:27" outlineLevel="1">
      <c r="B301" s="66" t="s">
        <v>150</v>
      </c>
      <c r="C301" s="57"/>
      <c r="D301" s="58" t="s">
        <v>89</v>
      </c>
      <c r="E301" s="67"/>
      <c r="G301" s="59"/>
      <c r="H301" s="59"/>
      <c r="I301" s="60"/>
      <c r="J301" s="68"/>
      <c r="K301" s="2"/>
      <c r="M301" s="69">
        <f t="shared" si="48"/>
        <v>0</v>
      </c>
      <c r="N301" s="69"/>
      <c r="O301" s="70"/>
      <c r="P301" s="71">
        <f t="shared" si="49"/>
        <v>0</v>
      </c>
      <c r="R301" s="72"/>
      <c r="S301" s="72"/>
      <c r="T301" s="72"/>
      <c r="U301" s="72"/>
      <c r="W301" s="33" t="str">
        <f t="shared" si="50"/>
        <v/>
      </c>
      <c r="AA301" s="28" t="s">
        <v>66</v>
      </c>
    </row>
    <row r="302" spans="2:27" outlineLevel="1">
      <c r="B302" s="66" t="s">
        <v>150</v>
      </c>
      <c r="C302" s="57"/>
      <c r="D302" s="58" t="s">
        <v>89</v>
      </c>
      <c r="E302" s="67"/>
      <c r="G302" s="59"/>
      <c r="H302" s="59"/>
      <c r="I302" s="60"/>
      <c r="J302" s="68"/>
      <c r="K302" s="2"/>
      <c r="M302" s="69">
        <f t="shared" si="48"/>
        <v>0</v>
      </c>
      <c r="N302" s="69"/>
      <c r="O302" s="70"/>
      <c r="P302" s="71">
        <f t="shared" si="49"/>
        <v>0</v>
      </c>
      <c r="R302" s="72"/>
      <c r="S302" s="72"/>
      <c r="T302" s="72"/>
      <c r="U302" s="72"/>
      <c r="W302" s="33" t="str">
        <f t="shared" si="50"/>
        <v/>
      </c>
      <c r="AA302" s="28" t="s">
        <v>66</v>
      </c>
    </row>
    <row r="303" spans="2:27" outlineLevel="1">
      <c r="B303" s="57" t="s">
        <v>150</v>
      </c>
      <c r="C303" s="66"/>
      <c r="D303" s="58" t="s">
        <v>89</v>
      </c>
      <c r="E303" s="58"/>
      <c r="G303" s="59"/>
      <c r="H303" s="59"/>
      <c r="I303" s="60"/>
      <c r="J303" s="68"/>
      <c r="K303" s="2"/>
      <c r="M303" s="69">
        <f t="shared" si="48"/>
        <v>0</v>
      </c>
      <c r="N303" s="69"/>
      <c r="O303" s="70"/>
      <c r="P303" s="71">
        <f t="shared" si="49"/>
        <v>0</v>
      </c>
      <c r="R303" s="72"/>
      <c r="S303" s="72"/>
      <c r="T303" s="72"/>
      <c r="U303" s="72"/>
      <c r="W303" s="33" t="str">
        <f t="shared" si="50"/>
        <v/>
      </c>
      <c r="AA303" s="28" t="s">
        <v>66</v>
      </c>
    </row>
    <row r="304" spans="2:27" outlineLevel="1">
      <c r="B304" s="66" t="s">
        <v>150</v>
      </c>
      <c r="C304" s="57"/>
      <c r="D304" s="58" t="s">
        <v>89</v>
      </c>
      <c r="E304" s="67"/>
      <c r="G304" s="59"/>
      <c r="H304" s="59"/>
      <c r="I304" s="60"/>
      <c r="J304" s="68"/>
      <c r="K304" s="2"/>
      <c r="M304" s="69">
        <f t="shared" si="48"/>
        <v>0</v>
      </c>
      <c r="N304" s="69"/>
      <c r="O304" s="70"/>
      <c r="P304" s="71">
        <f t="shared" si="49"/>
        <v>0</v>
      </c>
      <c r="R304" s="72"/>
      <c r="S304" s="72"/>
      <c r="T304" s="72"/>
      <c r="U304" s="72"/>
      <c r="W304" s="33" t="str">
        <f t="shared" si="50"/>
        <v/>
      </c>
      <c r="AA304" s="28" t="s">
        <v>66</v>
      </c>
    </row>
    <row r="305" spans="1:27" outlineLevel="1">
      <c r="B305" s="57" t="s">
        <v>150</v>
      </c>
      <c r="C305" s="57"/>
      <c r="D305" s="58" t="s">
        <v>89</v>
      </c>
      <c r="E305" s="58"/>
      <c r="G305" s="59"/>
      <c r="H305" s="59"/>
      <c r="I305" s="60"/>
      <c r="J305" s="68"/>
      <c r="K305" s="2"/>
      <c r="M305" s="69">
        <f t="shared" si="48"/>
        <v>0</v>
      </c>
      <c r="N305" s="69"/>
      <c r="O305" s="70"/>
      <c r="P305" s="71">
        <f t="shared" si="49"/>
        <v>0</v>
      </c>
      <c r="R305" s="72"/>
      <c r="S305" s="72"/>
      <c r="T305" s="72"/>
      <c r="U305" s="72"/>
      <c r="W305" s="33" t="str">
        <f t="shared" si="50"/>
        <v/>
      </c>
      <c r="AA305" s="28" t="s">
        <v>66</v>
      </c>
    </row>
    <row r="306" spans="1:27" outlineLevel="1">
      <c r="B306" s="66" t="s">
        <v>150</v>
      </c>
      <c r="C306" s="66"/>
      <c r="D306" s="58" t="s">
        <v>89</v>
      </c>
      <c r="E306" s="67"/>
      <c r="G306" s="59"/>
      <c r="H306" s="59"/>
      <c r="I306" s="60"/>
      <c r="J306" s="68"/>
      <c r="K306" s="2"/>
      <c r="M306" s="69">
        <f t="shared" si="48"/>
        <v>0</v>
      </c>
      <c r="N306" s="69"/>
      <c r="O306" s="70"/>
      <c r="P306" s="71">
        <f t="shared" si="49"/>
        <v>0</v>
      </c>
      <c r="R306" s="72"/>
      <c r="S306" s="72"/>
      <c r="T306" s="72"/>
      <c r="U306" s="72"/>
      <c r="W306" s="33" t="str">
        <f t="shared" si="50"/>
        <v/>
      </c>
      <c r="AA306" s="28" t="s">
        <v>66</v>
      </c>
    </row>
    <row r="307" spans="1:27" outlineLevel="1">
      <c r="B307" s="57" t="s">
        <v>150</v>
      </c>
      <c r="C307" s="57"/>
      <c r="D307" s="58" t="s">
        <v>89</v>
      </c>
      <c r="E307" s="58"/>
      <c r="G307" s="59"/>
      <c r="H307" s="59"/>
      <c r="I307" s="60"/>
      <c r="J307" s="68"/>
      <c r="K307" s="2"/>
      <c r="M307" s="69">
        <f t="shared" si="48"/>
        <v>0</v>
      </c>
      <c r="N307" s="69"/>
      <c r="O307" s="70"/>
      <c r="P307" s="71">
        <f t="shared" si="49"/>
        <v>0</v>
      </c>
      <c r="R307" s="72"/>
      <c r="S307" s="72"/>
      <c r="T307" s="72"/>
      <c r="U307" s="72"/>
      <c r="W307" s="33" t="str">
        <f t="shared" si="50"/>
        <v/>
      </c>
      <c r="AA307" s="28" t="s">
        <v>66</v>
      </c>
    </row>
    <row r="308" spans="1:27" outlineLevel="1">
      <c r="B308" s="66" t="s">
        <v>150</v>
      </c>
      <c r="C308" s="57"/>
      <c r="D308" s="58" t="s">
        <v>89</v>
      </c>
      <c r="E308" s="67"/>
      <c r="G308" s="59"/>
      <c r="H308" s="59"/>
      <c r="I308" s="60"/>
      <c r="J308" s="68"/>
      <c r="K308" s="2"/>
      <c r="M308" s="69">
        <f t="shared" si="48"/>
        <v>0</v>
      </c>
      <c r="N308" s="69"/>
      <c r="O308" s="70"/>
      <c r="P308" s="71">
        <f t="shared" si="49"/>
        <v>0</v>
      </c>
      <c r="R308" s="72"/>
      <c r="S308" s="72"/>
      <c r="T308" s="72"/>
      <c r="U308" s="72"/>
      <c r="W308" s="33" t="str">
        <f t="shared" si="50"/>
        <v/>
      </c>
      <c r="AA308" s="28" t="s">
        <v>66</v>
      </c>
    </row>
    <row r="309" spans="1:27" ht="6.75" customHeight="1" outlineLevel="1">
      <c r="AA309" s="28" t="s">
        <v>66</v>
      </c>
    </row>
    <row r="310" spans="1:27" s="26" customFormat="1" outlineLevel="1">
      <c r="B310" s="40"/>
      <c r="C310" s="41"/>
      <c r="D310" s="40" t="s">
        <v>152</v>
      </c>
      <c r="E310" s="42"/>
      <c r="F310" s="42"/>
      <c r="G310" s="43"/>
      <c r="H310" s="43"/>
      <c r="I310" s="42"/>
      <c r="J310" s="42"/>
      <c r="K310" s="42"/>
      <c r="L310" s="42"/>
      <c r="M310" s="44"/>
      <c r="N310" s="44"/>
      <c r="O310" s="44"/>
      <c r="P310" s="44"/>
      <c r="Q310" s="42"/>
      <c r="R310" s="44"/>
      <c r="S310" s="44"/>
      <c r="T310" s="44"/>
      <c r="U310" s="44"/>
      <c r="V310" s="44"/>
      <c r="W310" s="44"/>
      <c r="X310" s="44"/>
      <c r="Y310" s="44"/>
      <c r="AA310" s="28" t="s">
        <v>66</v>
      </c>
    </row>
    <row r="311" spans="1:27" ht="6.75" customHeight="1" outlineLevel="1">
      <c r="AA311" s="28" t="s">
        <v>66</v>
      </c>
    </row>
    <row r="312" spans="1:27" outlineLevel="1">
      <c r="B312" s="73" t="s">
        <v>150</v>
      </c>
      <c r="C312" s="73" t="s">
        <v>98</v>
      </c>
      <c r="D312" s="74" t="s">
        <v>153</v>
      </c>
      <c r="E312" s="74"/>
      <c r="G312" s="75"/>
      <c r="H312" s="75"/>
      <c r="I312" s="74"/>
      <c r="J312" s="74"/>
      <c r="K312" s="74"/>
      <c r="P312" s="71">
        <f t="shared" ref="P312" si="51">SUMIFS(P285:P308,$I285:$I308,"Non")</f>
        <v>0</v>
      </c>
      <c r="R312" s="71">
        <f>SUMIFS(R285:R308,$I285:$I308,"Nein")</f>
        <v>0</v>
      </c>
      <c r="S312" s="71">
        <f>SUMIFS(S285:S308,$I285:$I308,"Nein")</f>
        <v>0</v>
      </c>
      <c r="T312" s="71">
        <f>SUMIFS(T285:T308,$I285:$I308,"Nein")</f>
        <v>0</v>
      </c>
      <c r="U312" s="71">
        <f>SUMIFS(U285:U308,$I285:$I308,"Nein")</f>
        <v>0</v>
      </c>
      <c r="AA312" s="28" t="s">
        <v>66</v>
      </c>
    </row>
    <row r="313" spans="1:27" outlineLevel="1">
      <c r="B313" s="73" t="s">
        <v>150</v>
      </c>
      <c r="C313" s="73" t="s">
        <v>100</v>
      </c>
      <c r="D313" s="74" t="s">
        <v>154</v>
      </c>
      <c r="E313" s="74"/>
      <c r="G313" s="75"/>
      <c r="H313" s="75"/>
      <c r="I313" s="74"/>
      <c r="J313" s="74"/>
      <c r="K313" s="74"/>
      <c r="P313" s="71">
        <f t="shared" ref="P313" si="52">SUMIFS(P285:P308,$I285:$I308,"Oui")</f>
        <v>0</v>
      </c>
      <c r="R313" s="71">
        <f>SUMIFS(R285:R308,$I285:$I308,"Ja")</f>
        <v>0</v>
      </c>
      <c r="S313" s="71">
        <f>SUMIFS(S285:S308,$I285:$I308,"Ja")</f>
        <v>0</v>
      </c>
      <c r="T313" s="71">
        <f>SUMIFS(T285:T308,$I285:$I308,"Ja")</f>
        <v>0</v>
      </c>
      <c r="U313" s="71">
        <f>SUMIFS(U285:U308,$I285:$I308,"Ja")</f>
        <v>0</v>
      </c>
      <c r="AA313" s="28" t="s">
        <v>66</v>
      </c>
    </row>
    <row r="314" spans="1:27" s="26" customFormat="1" outlineLevel="1">
      <c r="B314" s="76" t="s">
        <v>150</v>
      </c>
      <c r="C314" s="76" t="s">
        <v>102</v>
      </c>
      <c r="D314" s="77" t="s">
        <v>155</v>
      </c>
      <c r="E314" s="77"/>
      <c r="F314" s="78"/>
      <c r="G314" s="79"/>
      <c r="H314" s="79"/>
      <c r="I314" s="77"/>
      <c r="J314" s="77"/>
      <c r="K314" s="77"/>
      <c r="L314" s="80"/>
      <c r="M314" s="80"/>
      <c r="N314" s="80"/>
      <c r="O314" s="80"/>
      <c r="P314" s="81">
        <f t="shared" ref="P314" si="53">SUM(P312:P313)</f>
        <v>0</v>
      </c>
      <c r="Q314" s="80"/>
      <c r="R314" s="81">
        <f>SUM(R312:R313)</f>
        <v>0</v>
      </c>
      <c r="S314" s="81">
        <f>SUM(S312:S313)</f>
        <v>0</v>
      </c>
      <c r="T314" s="81">
        <f>SUM(T312:T313)</f>
        <v>0</v>
      </c>
      <c r="U314" s="81">
        <f>SUM(U312:U313)</f>
        <v>0</v>
      </c>
      <c r="AA314" s="53" t="s">
        <v>66</v>
      </c>
    </row>
    <row r="315" spans="1:27" ht="6.75" customHeight="1" outlineLevel="1">
      <c r="AA315" s="28" t="s">
        <v>66</v>
      </c>
    </row>
    <row r="316" spans="1:27" outlineLevel="1">
      <c r="B316" s="73" t="s">
        <v>150</v>
      </c>
      <c r="C316" s="73" t="s">
        <v>104</v>
      </c>
      <c r="D316" s="74" t="s">
        <v>105</v>
      </c>
      <c r="E316" s="74"/>
      <c r="G316" s="75"/>
      <c r="H316" s="75"/>
      <c r="I316" s="74"/>
      <c r="J316" s="74"/>
      <c r="K316" s="74"/>
      <c r="P316" s="71">
        <f t="shared" ref="P316" si="54">SUMIFS(P285:P308,$J285:$J308,"&lt;&gt;"&amp;$D317)</f>
        <v>0</v>
      </c>
      <c r="R316" s="71">
        <f>SUMIFS(R285:R308,$J285:$J308,"&lt;&gt;"&amp;$D317)</f>
        <v>0</v>
      </c>
      <c r="S316" s="71">
        <f>SUMIFS(S285:S308,$J285:$J308,"&lt;&gt;"&amp;$D317)</f>
        <v>0</v>
      </c>
      <c r="T316" s="71">
        <f>SUMIFS(T285:T308,$J285:$J308,"&lt;&gt;"&amp;$D317)</f>
        <v>0</v>
      </c>
      <c r="U316" s="71">
        <f>SUMIFS(U285:U308,$J285:$J308,"&lt;&gt;"&amp;$D317)</f>
        <v>0</v>
      </c>
      <c r="AA316" s="28" t="s">
        <v>66</v>
      </c>
    </row>
    <row r="317" spans="1:27" outlineLevel="1">
      <c r="B317" s="82" t="s">
        <v>150</v>
      </c>
      <c r="C317" s="82" t="s">
        <v>106</v>
      </c>
      <c r="D317" s="83" t="s">
        <v>91</v>
      </c>
      <c r="E317" s="83"/>
      <c r="F317" s="84"/>
      <c r="G317" s="85"/>
      <c r="H317" s="85"/>
      <c r="I317" s="83"/>
      <c r="J317" s="83"/>
      <c r="K317" s="83"/>
      <c r="L317" s="84"/>
      <c r="M317" s="84"/>
      <c r="N317" s="84"/>
      <c r="O317" s="84"/>
      <c r="P317" s="86">
        <f t="shared" ref="P317" si="55">SUMIFS(P285:P308,$J285:$J308,$D317)</f>
        <v>0</v>
      </c>
      <c r="Q317" s="84"/>
      <c r="R317" s="86">
        <f>SUMIFS(R285:R308,$J285:$J308,$D317)</f>
        <v>0</v>
      </c>
      <c r="S317" s="86">
        <f>SUMIFS(S285:S308,$J285:$J308,$D317)</f>
        <v>0</v>
      </c>
      <c r="T317" s="86">
        <f>SUMIFS(T285:T308,$J285:$J308,$D317)</f>
        <v>0</v>
      </c>
      <c r="U317" s="86">
        <f>SUMIFS(U285:U308,$J285:$J308,$D317)</f>
        <v>0</v>
      </c>
      <c r="V317" s="84"/>
      <c r="W317" s="84"/>
      <c r="X317" s="84"/>
      <c r="Y317" s="84"/>
      <c r="AA317" s="28" t="s">
        <v>66</v>
      </c>
    </row>
    <row r="318" spans="1:27" outlineLevel="1">
      <c r="A318" s="56"/>
      <c r="B318" s="87"/>
      <c r="C318" s="87"/>
      <c r="D318" s="56"/>
      <c r="E318" s="56"/>
      <c r="F318" s="56"/>
      <c r="G318" s="56"/>
      <c r="H318" s="56"/>
      <c r="I318" s="56"/>
      <c r="J318" s="56"/>
      <c r="K318" s="56"/>
      <c r="L318" s="56"/>
      <c r="M318" s="56"/>
      <c r="N318" s="56"/>
      <c r="O318" s="56"/>
      <c r="P318" s="56"/>
      <c r="Q318" s="56"/>
      <c r="R318" s="56"/>
      <c r="S318" s="56"/>
      <c r="T318" s="56"/>
      <c r="U318" s="56"/>
      <c r="V318" s="55"/>
      <c r="W318" s="55"/>
      <c r="X318" s="55"/>
      <c r="Y318" s="55"/>
      <c r="AA318" s="28" t="s">
        <v>66</v>
      </c>
    </row>
    <row r="319" spans="1:27">
      <c r="A319" s="56"/>
      <c r="B319" s="87"/>
      <c r="C319" s="87"/>
      <c r="D319" s="56"/>
      <c r="E319" s="56"/>
      <c r="F319" s="56"/>
      <c r="G319" s="56"/>
      <c r="H319" s="56"/>
      <c r="I319" s="56"/>
      <c r="J319" s="56"/>
      <c r="K319" s="56"/>
      <c r="L319" s="56"/>
      <c r="M319" s="56"/>
      <c r="N319" s="56"/>
      <c r="O319" s="56"/>
      <c r="P319" s="56"/>
      <c r="Q319" s="56"/>
      <c r="R319" s="56"/>
      <c r="S319" s="56"/>
      <c r="T319" s="56"/>
      <c r="U319" s="56"/>
      <c r="V319" s="55"/>
      <c r="W319" s="55"/>
      <c r="X319" s="55"/>
      <c r="Y319" s="55"/>
      <c r="AA319" s="28" t="s">
        <v>66</v>
      </c>
    </row>
    <row r="320" spans="1:27">
      <c r="A320" s="28" t="s">
        <v>66</v>
      </c>
      <c r="B320" s="88" t="s">
        <v>66</v>
      </c>
      <c r="C320" s="88" t="s">
        <v>66</v>
      </c>
      <c r="D320" s="28" t="s">
        <v>66</v>
      </c>
      <c r="E320" s="28" t="s">
        <v>66</v>
      </c>
      <c r="F320" s="28" t="s">
        <v>66</v>
      </c>
      <c r="G320" s="28" t="s">
        <v>66</v>
      </c>
      <c r="H320" s="28" t="s">
        <v>66</v>
      </c>
      <c r="I320" s="28" t="s">
        <v>66</v>
      </c>
      <c r="J320" s="28" t="s">
        <v>66</v>
      </c>
      <c r="K320" s="28" t="s">
        <v>66</v>
      </c>
      <c r="L320" s="28" t="s">
        <v>66</v>
      </c>
      <c r="M320" s="28" t="s">
        <v>66</v>
      </c>
      <c r="N320" s="28" t="s">
        <v>66</v>
      </c>
      <c r="O320" s="28" t="s">
        <v>66</v>
      </c>
      <c r="P320" s="28" t="s">
        <v>66</v>
      </c>
      <c r="Q320" s="28" t="s">
        <v>66</v>
      </c>
      <c r="R320" s="28" t="s">
        <v>66</v>
      </c>
      <c r="S320" s="28" t="s">
        <v>66</v>
      </c>
      <c r="T320" s="28" t="s">
        <v>66</v>
      </c>
      <c r="U320" s="28" t="s">
        <v>66</v>
      </c>
      <c r="V320" s="28" t="s">
        <v>66</v>
      </c>
      <c r="W320" s="28" t="s">
        <v>66</v>
      </c>
      <c r="X320" s="28" t="s">
        <v>66</v>
      </c>
      <c r="Y320" s="28" t="s">
        <v>66</v>
      </c>
      <c r="Z320" s="28" t="s">
        <v>66</v>
      </c>
      <c r="AA320" s="28" t="s">
        <v>66</v>
      </c>
    </row>
  </sheetData>
  <conditionalFormatting sqref="G10:H10">
    <cfRule type="cellIs" dxfId="22" priority="10" operator="equal">
      <formula>0</formula>
    </cfRule>
  </conditionalFormatting>
  <conditionalFormatting sqref="G49:H49 G88:H88 G127:H127 G166:H166 G205:H205 G244:H244 G283:H283">
    <cfRule type="cellIs" dxfId="21" priority="2" operator="equal">
      <formula>0</formula>
    </cfRule>
  </conditionalFormatting>
  <conditionalFormatting sqref="K12:K35 N12:N35 K51:K74 N51:N74 K90:K113 N90:N113 K129:K152 N129:N152 K168:K191 N168:N191 K207:K230 N207:N230 K246:K269 N246:N269 K285:K308 N285:N308">
    <cfRule type="expression" dxfId="20" priority="9">
      <formula>ISNUMBER(SEARCH("extern",$J12))</formula>
    </cfRule>
  </conditionalFormatting>
  <conditionalFormatting sqref="M12:M35">
    <cfRule type="cellIs" dxfId="19" priority="8" operator="notEqual">
      <formula>0</formula>
    </cfRule>
  </conditionalFormatting>
  <conditionalFormatting sqref="M51:M74 M90:M113 M129:M152 M168:M191 M207:M230 M246:M269 M285:M308">
    <cfRule type="cellIs" dxfId="18" priority="1" operator="notEqual">
      <formula>0</formula>
    </cfRule>
  </conditionalFormatting>
  <conditionalFormatting sqref="R12:U35">
    <cfRule type="expression" dxfId="17" priority="11">
      <formula>AND(R$4&gt;=YEAR($G12),R$4&lt;=YEAR($H12),$P12&lt;&gt;0)</formula>
    </cfRule>
  </conditionalFormatting>
  <conditionalFormatting sqref="R51:U74 R90:U113 R129:U152 R168:U191 R207:U230 R246:U269 R285:U308">
    <cfRule type="expression" dxfId="16" priority="3">
      <formula>AND(R$4&gt;=YEAR($G51),R$4&lt;=YEAR($H51),$P51&lt;&gt;0)</formula>
    </cfRule>
  </conditionalFormatting>
  <conditionalFormatting sqref="W12:W35">
    <cfRule type="cellIs" dxfId="15" priority="13" operator="equal">
      <formula>0</formula>
    </cfRule>
    <cfRule type="expression" dxfId="14" priority="14">
      <formula>AND($W12&lt;&gt;0,$W12&lt;&gt;"")</formula>
    </cfRule>
  </conditionalFormatting>
  <conditionalFormatting sqref="W51:W74 W90:W113 W129:W152 W168:W191 W207:W230 W246:W269 W285:W308">
    <cfRule type="cellIs" dxfId="13" priority="5" operator="equal">
      <formula>0</formula>
    </cfRule>
    <cfRule type="expression" dxfId="12" priority="6">
      <formula>AND($W51&lt;&gt;0,$W51&lt;&gt;"")</formula>
    </cfRule>
  </conditionalFormatting>
  <dataValidations count="7">
    <dataValidation type="list" allowBlank="1" showInputMessage="1" showErrorMessage="1" sqref="J6:K6" xr:uid="{00000000-0002-0000-0100-000000000000}">
      <formula1>"Vorliegend,Angefragt,Keine Offerte vorliegend"</formula1>
      <formula2>0</formula2>
    </dataValidation>
    <dataValidation type="date" allowBlank="1" showInputMessage="1" showErrorMessage="1" sqref="G8:H8 G10:H10 G47:H47 G49:H49 G86:H86 G88:H88 G125:H125 G127:H127 G164:H164 G166:H166 G203:H203 G205:H205 G242:H242 G244:H244 G281:H281 G283:H283" xr:uid="{00000000-0002-0000-0100-000001000000}">
      <formula1>1</formula1>
      <formula2>100000</formula2>
    </dataValidation>
    <dataValidation type="list" allowBlank="1" showInputMessage="1" showErrorMessage="1" sqref="K12:K35 K51:K74 K90:K113 K129:K152 K168:K191 K207:K230 K246:K269 K285:K308" xr:uid="{00000000-0002-0000-0100-000002000000}">
      <formula1>Offertstatus</formula1>
      <formula2>0</formula2>
    </dataValidation>
    <dataValidation type="decimal" allowBlank="1" showInputMessage="1" showErrorMessage="1" sqref="R10:U10 R12:U35 R49:U49 R51:U74 R88:U88 R90:U113 R127:U127 R129:U152 R166:U166 R168:U191 R205:U205 R207:U230 R244:U244 R246:U269 R283:U283 R285:U308" xr:uid="{00000000-0002-0000-0100-000003000000}">
      <formula1>0</formula1>
      <formula2>1000000000000000</formula2>
    </dataValidation>
    <dataValidation type="list" allowBlank="1" showInputMessage="1" showErrorMessage="1" sqref="J12:J35 J51:J74 J90:J113 J129:J152 J168:J191 J207:J230 J246:J269 J285:J308" xr:uid="{00000000-0002-0000-0100-000004000000}">
      <formula1>Kostenart</formula1>
      <formula2>0</formula2>
    </dataValidation>
    <dataValidation type="date" errorStyle="information" allowBlank="1" showInputMessage="1" showErrorMessage="1" errorTitle="Erreur de date" error="La date doit être le 1er février 2026 ou une date ultérieure." promptTitle="Information de date" prompt="La date doit être le 1er février 2026 ou une date ultérieure." sqref="G12:H35 G51:H74 G90:H113 G129:H152 G168:H191 G207:H230 G246:H269 G285:H308" xr:uid="{00000000-0002-0000-0100-000005000000}">
      <formula1>46054</formula1>
      <formula2>100000</formula2>
    </dataValidation>
    <dataValidation type="list" allowBlank="1" showInputMessage="1" showErrorMessage="1" promptTitle="Définition de l'imputabilité" prompt="La prise en compte est définie dans le document UV2554." sqref="I12:I35 I51:I74 I90:I113 I129:I152 I168:I191 I207:I230 I246:I269 I285:I308" xr:uid="{544BE0BB-AF59-4B79-9660-0C7DD827872B}">
      <formula1>"Oui,Non"</formula1>
    </dataValidation>
  </dataValidations>
  <pageMargins left="0.7" right="0.7" top="0.78749999999999998" bottom="0.78749999999999998" header="0.511811023622047" footer="0.511811023622047"/>
  <pageSetup paperSize="9" orientation="portrait" horizontalDpi="300" verticalDpi="300"/>
  <legacyDrawing r:id="rId1"/>
  <extLst>
    <ext xmlns:x14="http://schemas.microsoft.com/office/spreadsheetml/2009/9/main" uri="{78C0D931-6437-407d-A8EE-F0AAD7539E65}">
      <x14:conditionalFormattings>
        <x14:conditionalFormatting xmlns:xm="http://schemas.microsoft.com/office/excel/2006/main">
          <x14:cfRule type="iconSet" priority="12" id="{F1301640-8A94-48D0-85FF-722179DC1950}">
            <x14:iconSet custom="1">
              <x14:cfvo type="percent">
                <xm:f>0</xm:f>
              </x14:cfvo>
              <x14:cfvo type="num">
                <xm:f>0</xm:f>
              </x14:cfvo>
              <x14:cfvo type="num">
                <xm:f>0</xm:f>
              </x14:cfvo>
              <x14:cfIcon iconSet="3Symbols" iconId="0"/>
              <x14:cfIcon iconSet="3Symbols" iconId="2"/>
              <x14:cfIcon iconSet="3Symbols" iconId="0"/>
            </x14:iconSet>
          </x14:cfRule>
          <xm:sqref>W12:W35</xm:sqref>
        </x14:conditionalFormatting>
        <x14:conditionalFormatting xmlns:xm="http://schemas.microsoft.com/office/excel/2006/main">
          <x14:cfRule type="iconSet" priority="4" id="{711AB01D-E4F3-4433-BDF1-4EFCE761D330}">
            <x14:iconSet custom="1">
              <x14:cfvo type="percent">
                <xm:f>0</xm:f>
              </x14:cfvo>
              <x14:cfvo type="num">
                <xm:f>0</xm:f>
              </x14:cfvo>
              <x14:cfvo type="num">
                <xm:f>0</xm:f>
              </x14:cfvo>
              <x14:cfIcon iconSet="3Symbols" iconId="0"/>
              <x14:cfIcon iconSet="3Symbols" iconId="2"/>
              <x14:cfIcon iconSet="3Symbols" iconId="0"/>
            </x14:iconSet>
          </x14:cfRule>
          <xm:sqref>W51:W74 W90:W113 W129:W152 W168:W191 W207:W230 W246:W269 W285:W308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44C0E9"/>
  </sheetPr>
  <dimension ref="A1:I42"/>
  <sheetViews>
    <sheetView zoomScaleNormal="100" workbookViewId="0" xr3:uid="{842E5F09-E766-5B8D-85AF-A39847EA96FD}">
      <pane ySplit="16" topLeftCell="A17" activePane="bottomLeft" state="frozen"/>
      <selection pane="bottomLeft" activeCell="P27" sqref="P27"/>
    </sheetView>
  </sheetViews>
  <sheetFormatPr defaultColWidth="11.5" defaultRowHeight="14.45"/>
  <cols>
    <col min="1" max="1" width="3.75" style="21" customWidth="1"/>
    <col min="2" max="2" width="5.5" style="21" hidden="1" customWidth="1"/>
    <col min="3" max="3" width="12.875" style="21" customWidth="1"/>
    <col min="4" max="4" width="46.5" style="21" customWidth="1"/>
    <col min="5" max="5" width="58.125" style="21" customWidth="1"/>
    <col min="6" max="6" width="29.875" style="21" customWidth="1"/>
    <col min="7" max="8" width="11.5" style="21"/>
    <col min="9" max="9" width="1.875" style="21" customWidth="1"/>
    <col min="10" max="16384" width="11.5" style="21"/>
  </cols>
  <sheetData>
    <row r="1" spans="1:9" ht="18.600000000000001">
      <c r="A1" s="27" t="s">
        <v>156</v>
      </c>
      <c r="I1" s="28" t="s">
        <v>66</v>
      </c>
    </row>
    <row r="2" spans="1:9">
      <c r="I2" s="28" t="s">
        <v>66</v>
      </c>
    </row>
    <row r="3" spans="1:9">
      <c r="A3" s="35" t="s">
        <v>157</v>
      </c>
      <c r="B3" s="89"/>
      <c r="C3" s="89"/>
      <c r="D3" s="89"/>
      <c r="E3" s="89"/>
      <c r="F3" s="89"/>
      <c r="G3" s="90"/>
      <c r="I3" s="28" t="s">
        <v>66</v>
      </c>
    </row>
    <row r="4" spans="1:9">
      <c r="I4" s="28" t="s">
        <v>66</v>
      </c>
    </row>
    <row r="5" spans="1:9">
      <c r="C5" s="155" t="s">
        <v>158</v>
      </c>
      <c r="D5" s="155"/>
      <c r="I5" s="28" t="s">
        <v>66</v>
      </c>
    </row>
    <row r="6" spans="1:9">
      <c r="C6" s="156"/>
      <c r="D6" s="156"/>
      <c r="I6" s="28" t="s">
        <v>66</v>
      </c>
    </row>
    <row r="7" spans="1:9" ht="7.5" customHeight="1">
      <c r="C7" s="55"/>
      <c r="D7" s="55"/>
      <c r="I7" s="28" t="s">
        <v>66</v>
      </c>
    </row>
    <row r="8" spans="1:9" ht="30" customHeight="1">
      <c r="C8" s="157" t="s">
        <v>159</v>
      </c>
      <c r="D8" s="157"/>
      <c r="I8" s="28" t="s">
        <v>66</v>
      </c>
    </row>
    <row r="9" spans="1:9">
      <c r="C9" s="158"/>
      <c r="D9" s="158"/>
      <c r="I9" s="28" t="s">
        <v>66</v>
      </c>
    </row>
    <row r="10" spans="1:9" ht="7.5" customHeight="1">
      <c r="C10" s="55"/>
      <c r="D10" s="55"/>
      <c r="I10" s="28" t="s">
        <v>66</v>
      </c>
    </row>
    <row r="11" spans="1:9">
      <c r="I11" s="28" t="s">
        <v>66</v>
      </c>
    </row>
    <row r="12" spans="1:9">
      <c r="I12" s="28" t="s">
        <v>66</v>
      </c>
    </row>
    <row r="13" spans="1:9">
      <c r="A13" s="35" t="s">
        <v>160</v>
      </c>
      <c r="B13" s="89"/>
      <c r="C13" s="89"/>
      <c r="D13" s="89"/>
      <c r="E13" s="89"/>
      <c r="F13" s="89"/>
      <c r="G13" s="90"/>
      <c r="I13" s="28" t="s">
        <v>66</v>
      </c>
    </row>
    <row r="14" spans="1:9">
      <c r="I14" s="28" t="s">
        <v>66</v>
      </c>
    </row>
    <row r="15" spans="1:9">
      <c r="C15" s="1" t="s">
        <v>161</v>
      </c>
      <c r="D15" s="1" t="s">
        <v>162</v>
      </c>
      <c r="E15" s="1" t="s">
        <v>9</v>
      </c>
      <c r="F15" s="1" t="s">
        <v>163</v>
      </c>
      <c r="I15" s="28" t="s">
        <v>66</v>
      </c>
    </row>
    <row r="16" spans="1:9">
      <c r="B16" s="31" t="s">
        <v>78</v>
      </c>
      <c r="C16" s="32" t="s">
        <v>81</v>
      </c>
      <c r="D16" s="32" t="s">
        <v>81</v>
      </c>
      <c r="E16" s="32"/>
      <c r="F16" s="32" t="s">
        <v>84</v>
      </c>
      <c r="I16" s="28" t="s">
        <v>66</v>
      </c>
    </row>
    <row r="17" spans="2:9">
      <c r="I17" s="28" t="s">
        <v>66</v>
      </c>
    </row>
    <row r="18" spans="2:9">
      <c r="B18" s="74" t="str">
        <f>_xlfn.XLOOKUP($D18,DAT!$P$5:$P$7,DAT!$Q$5:$Q$7,"")</f>
        <v/>
      </c>
      <c r="C18" s="68"/>
      <c r="D18" s="68"/>
      <c r="E18" s="67"/>
      <c r="F18" s="70">
        <v>0</v>
      </c>
      <c r="I18" s="28" t="s">
        <v>66</v>
      </c>
    </row>
    <row r="19" spans="2:9">
      <c r="B19" s="74" t="str">
        <f>_xlfn.XLOOKUP($D19,DAT!$P$5:$P$7,DAT!$Q$5:$Q$7,"")</f>
        <v/>
      </c>
      <c r="C19" s="68"/>
      <c r="D19" s="68"/>
      <c r="E19" s="67"/>
      <c r="F19" s="70">
        <v>0</v>
      </c>
      <c r="I19" s="28" t="s">
        <v>66</v>
      </c>
    </row>
    <row r="20" spans="2:9">
      <c r="B20" s="74" t="str">
        <f>_xlfn.XLOOKUP($D20,DAT!$P$5:$P$7,DAT!$Q$5:$Q$7,"")</f>
        <v/>
      </c>
      <c r="C20" s="68"/>
      <c r="D20" s="68"/>
      <c r="E20" s="67"/>
      <c r="F20" s="70">
        <v>0</v>
      </c>
      <c r="I20" s="28" t="s">
        <v>66</v>
      </c>
    </row>
    <row r="21" spans="2:9">
      <c r="B21" s="74" t="str">
        <f>_xlfn.XLOOKUP($D21,DAT!$P$5:$P$7,DAT!$Q$5:$Q$7,"")</f>
        <v/>
      </c>
      <c r="C21" s="68"/>
      <c r="D21" s="68"/>
      <c r="E21" s="67"/>
      <c r="F21" s="70">
        <v>0</v>
      </c>
      <c r="I21" s="28" t="s">
        <v>66</v>
      </c>
    </row>
    <row r="22" spans="2:9">
      <c r="B22" s="74" t="str">
        <f>_xlfn.XLOOKUP($D22,DAT!$P$5:$P$7,DAT!$Q$5:$Q$7,"")</f>
        <v/>
      </c>
      <c r="C22" s="68"/>
      <c r="D22" s="68"/>
      <c r="E22" s="67"/>
      <c r="F22" s="70">
        <v>0</v>
      </c>
      <c r="I22" s="28" t="s">
        <v>66</v>
      </c>
    </row>
    <row r="23" spans="2:9">
      <c r="B23" s="74" t="str">
        <f>_xlfn.XLOOKUP($D23,DAT!$P$5:$P$7,DAT!$Q$5:$Q$7,"")</f>
        <v/>
      </c>
      <c r="C23" s="68"/>
      <c r="D23" s="68"/>
      <c r="E23" s="67"/>
      <c r="F23" s="70">
        <v>0</v>
      </c>
      <c r="I23" s="28" t="s">
        <v>66</v>
      </c>
    </row>
    <row r="24" spans="2:9">
      <c r="B24" s="74" t="str">
        <f>_xlfn.XLOOKUP($D24,DAT!$P$5:$P$7,DAT!$Q$5:$Q$7,"")</f>
        <v/>
      </c>
      <c r="C24" s="68"/>
      <c r="D24" s="68"/>
      <c r="E24" s="67"/>
      <c r="F24" s="70">
        <v>0</v>
      </c>
      <c r="I24" s="28" t="s">
        <v>66</v>
      </c>
    </row>
    <row r="25" spans="2:9">
      <c r="B25" s="74" t="str">
        <f>_xlfn.XLOOKUP($D25,DAT!$P$5:$P$7,DAT!$Q$5:$Q$7,"")</f>
        <v/>
      </c>
      <c r="C25" s="68"/>
      <c r="D25" s="68"/>
      <c r="E25" s="67"/>
      <c r="F25" s="70">
        <v>0</v>
      </c>
      <c r="I25" s="28" t="s">
        <v>66</v>
      </c>
    </row>
    <row r="26" spans="2:9">
      <c r="B26" s="74" t="str">
        <f>_xlfn.XLOOKUP($D26,DAT!$P$5:$P$7,DAT!$Q$5:$Q$7,"")</f>
        <v/>
      </c>
      <c r="C26" s="68"/>
      <c r="D26" s="68"/>
      <c r="E26" s="67"/>
      <c r="F26" s="70">
        <v>0</v>
      </c>
      <c r="I26" s="28" t="s">
        <v>66</v>
      </c>
    </row>
    <row r="27" spans="2:9">
      <c r="B27" s="74" t="str">
        <f>_xlfn.XLOOKUP($D27,DAT!$P$5:$P$7,DAT!$Q$5:$Q$7,"")</f>
        <v/>
      </c>
      <c r="C27" s="68"/>
      <c r="D27" s="68"/>
      <c r="E27" s="67"/>
      <c r="F27" s="70">
        <v>0</v>
      </c>
      <c r="I27" s="28" t="s">
        <v>66</v>
      </c>
    </row>
    <row r="28" spans="2:9">
      <c r="B28" s="74" t="str">
        <f>_xlfn.XLOOKUP($D28,DAT!$P$5:$P$7,DAT!$Q$5:$Q$7,"")</f>
        <v/>
      </c>
      <c r="C28" s="68"/>
      <c r="D28" s="68"/>
      <c r="E28" s="67"/>
      <c r="F28" s="70">
        <v>0</v>
      </c>
      <c r="I28" s="28" t="s">
        <v>66</v>
      </c>
    </row>
    <row r="29" spans="2:9">
      <c r="B29" s="74" t="str">
        <f>_xlfn.XLOOKUP($D29,DAT!$P$5:$P$7,DAT!$Q$5:$Q$7,"")</f>
        <v/>
      </c>
      <c r="C29" s="68"/>
      <c r="D29" s="68"/>
      <c r="E29" s="67"/>
      <c r="F29" s="70">
        <v>0</v>
      </c>
      <c r="I29" s="28" t="s">
        <v>66</v>
      </c>
    </row>
    <row r="30" spans="2:9">
      <c r="B30" s="74" t="str">
        <f>_xlfn.XLOOKUP($D30,DAT!$P$5:$P$7,DAT!$Q$5:$Q$7,"")</f>
        <v/>
      </c>
      <c r="C30" s="68"/>
      <c r="D30" s="68"/>
      <c r="E30" s="67"/>
      <c r="F30" s="70">
        <v>0</v>
      </c>
      <c r="I30" s="28" t="s">
        <v>66</v>
      </c>
    </row>
    <row r="31" spans="2:9">
      <c r="B31" s="74" t="str">
        <f>_xlfn.XLOOKUP($D31,DAT!$P$5:$P$7,DAT!$Q$5:$Q$7,"")</f>
        <v/>
      </c>
      <c r="C31" s="68"/>
      <c r="D31" s="68"/>
      <c r="E31" s="67"/>
      <c r="F31" s="70">
        <v>0</v>
      </c>
      <c r="I31" s="28" t="s">
        <v>66</v>
      </c>
    </row>
    <row r="32" spans="2:9">
      <c r="B32" s="74" t="str">
        <f>_xlfn.XLOOKUP($D32,DAT!$P$5:$P$7,DAT!$Q$5:$Q$7,"")</f>
        <v/>
      </c>
      <c r="C32" s="68"/>
      <c r="D32" s="68"/>
      <c r="E32" s="67"/>
      <c r="F32" s="70">
        <v>0</v>
      </c>
      <c r="I32" s="28" t="s">
        <v>66</v>
      </c>
    </row>
    <row r="33" spans="1:9">
      <c r="B33" s="74" t="str">
        <f>_xlfn.XLOOKUP($D33,DAT!$P$5:$P$7,DAT!$Q$5:$Q$7,"")</f>
        <v/>
      </c>
      <c r="C33" s="68"/>
      <c r="D33" s="68"/>
      <c r="E33" s="67"/>
      <c r="F33" s="70">
        <v>0</v>
      </c>
      <c r="I33" s="28" t="s">
        <v>66</v>
      </c>
    </row>
    <row r="34" spans="1:9">
      <c r="B34" s="74" t="str">
        <f>_xlfn.XLOOKUP($D34,DAT!$P$5:$P$7,DAT!$Q$5:$Q$7,"")</f>
        <v/>
      </c>
      <c r="C34" s="68"/>
      <c r="D34" s="68"/>
      <c r="E34" s="67"/>
      <c r="F34" s="70">
        <v>0</v>
      </c>
      <c r="I34" s="28" t="s">
        <v>66</v>
      </c>
    </row>
    <row r="35" spans="1:9">
      <c r="B35" s="74" t="str">
        <f>_xlfn.XLOOKUP($D35,DAT!$P$5:$P$7,DAT!$Q$5:$Q$7,"")</f>
        <v/>
      </c>
      <c r="C35" s="68"/>
      <c r="D35" s="68"/>
      <c r="E35" s="67"/>
      <c r="F35" s="70">
        <v>0</v>
      </c>
      <c r="I35" s="28" t="s">
        <v>66</v>
      </c>
    </row>
    <row r="36" spans="1:9">
      <c r="B36" s="74" t="str">
        <f>_xlfn.XLOOKUP($D36,DAT!$P$5:$P$7,DAT!$Q$5:$Q$7,"")</f>
        <v/>
      </c>
      <c r="C36" s="68"/>
      <c r="D36" s="68"/>
      <c r="E36" s="67"/>
      <c r="F36" s="70">
        <v>0</v>
      </c>
      <c r="I36" s="28" t="s">
        <v>66</v>
      </c>
    </row>
    <row r="37" spans="1:9">
      <c r="B37" s="74" t="str">
        <f>_xlfn.XLOOKUP($D37,DAT!$P$5:$P$7,DAT!$Q$5:$Q$7,"")</f>
        <v/>
      </c>
      <c r="C37" s="68"/>
      <c r="D37" s="68"/>
      <c r="E37" s="67"/>
      <c r="F37" s="70">
        <v>0</v>
      </c>
      <c r="I37" s="28" t="s">
        <v>66</v>
      </c>
    </row>
    <row r="38" spans="1:9">
      <c r="I38" s="28" t="s">
        <v>66</v>
      </c>
    </row>
    <row r="39" spans="1:9">
      <c r="I39" s="28" t="s">
        <v>66</v>
      </c>
    </row>
    <row r="40" spans="1:9">
      <c r="I40" s="28" t="s">
        <v>66</v>
      </c>
    </row>
    <row r="41" spans="1:9">
      <c r="I41" s="28" t="s">
        <v>66</v>
      </c>
    </row>
    <row r="42" spans="1:9">
      <c r="A42" s="28" t="s">
        <v>66</v>
      </c>
      <c r="B42" s="28" t="s">
        <v>66</v>
      </c>
      <c r="C42" s="28" t="s">
        <v>66</v>
      </c>
      <c r="D42" s="28" t="s">
        <v>66</v>
      </c>
      <c r="E42" s="28" t="s">
        <v>66</v>
      </c>
      <c r="F42" s="28" t="s">
        <v>66</v>
      </c>
      <c r="G42" s="28" t="s">
        <v>66</v>
      </c>
      <c r="H42" s="28" t="s">
        <v>66</v>
      </c>
      <c r="I42" s="28" t="s">
        <v>66</v>
      </c>
    </row>
  </sheetData>
  <mergeCells count="4">
    <mergeCell ref="C5:D5"/>
    <mergeCell ref="C6:D6"/>
    <mergeCell ref="C8:D8"/>
    <mergeCell ref="C9:D9"/>
  </mergeCells>
  <dataValidations count="1">
    <dataValidation type="list" allowBlank="1" showInputMessage="1" showErrorMessage="1" sqref="C9:D9" xr:uid="{00000000-0002-0000-0200-000000000000}">
      <formula1>"Oui,Non"</formula1>
      <formula2>0</formula2>
    </dataValidation>
  </dataValidations>
  <pageMargins left="0.7" right="0.7" top="0.78749999999999998" bottom="0.78749999999999998" header="0.511811023622047" footer="0.511811023622047"/>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 id="{FADDAD4E-A944-47B5-894D-306D4FEEE5D3}">
            <xm:f>OR($C$6=DAT!$S$5,$C$6=DAT!$S$6)</xm:f>
            <x14:dxf>
              <font>
                <color theme="1"/>
              </font>
              <fill>
                <patternFill>
                  <bgColor theme="0"/>
                </patternFill>
              </fill>
              <border diagonalUp="0" diagonalDown="0">
                <left/>
                <right/>
                <top/>
                <bottom/>
              </border>
            </x14:dxf>
          </x14:cfRule>
          <xm:sqref>C8</xm:sqref>
        </x14:conditionalFormatting>
        <x14:conditionalFormatting xmlns:xm="http://schemas.microsoft.com/office/excel/2006/main">
          <x14:cfRule type="expression" priority="3" id="{DF808091-B5C1-46E2-BF70-EE743F81868A}">
            <xm:f>OR($C$6=DAT!$S$5,$C$6=DAT!$S$6)</xm:f>
            <x14:dxf>
              <font>
                <color theme="1"/>
              </font>
              <fill>
                <patternFill>
                  <bgColor theme="7" tint="0.79989013336588644"/>
                </patternFill>
              </fill>
              <border diagonalUp="0" diagonalDown="0">
                <left/>
                <right/>
                <top/>
                <bottom style="thin">
                  <color auto="1"/>
                </bottom>
              </border>
            </x14:dxf>
          </x14:cfRule>
          <xm:sqref>C9:D9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1000000}">
          <x14:formula1>
            <xm:f>DAT!$I$5:$I$8</xm:f>
          </x14:formula1>
          <x14:formula2>
            <xm:f>0</xm:f>
          </x14:formula2>
          <xm:sqref>C18:C37</xm:sqref>
        </x14:dataValidation>
        <x14:dataValidation type="list" allowBlank="1" showInputMessage="1" showErrorMessage="1" xr:uid="{00000000-0002-0000-0200-000002000000}">
          <x14:formula1>
            <xm:f>DAT!$P$5:$P$7</xm:f>
          </x14:formula1>
          <x14:formula2>
            <xm:f>0</xm:f>
          </x14:formula2>
          <xm:sqref>D18:D37</xm:sqref>
        </x14:dataValidation>
        <x14:dataValidation type="list" allowBlank="1" showInputMessage="1" showErrorMessage="1" xr:uid="{00000000-0002-0000-0200-000003000000}">
          <x14:formula1>
            <xm:f>DAT!$S$5:$S$7</xm:f>
          </x14:formula1>
          <x14:formula2>
            <xm:f>0</xm:f>
          </x14:formula2>
          <xm:sqref>C6:D6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A6A6A6"/>
  </sheetPr>
  <dimension ref="A1:O59"/>
  <sheetViews>
    <sheetView zoomScaleNormal="100" workbookViewId="0" xr3:uid="{51F8DEE0-4D01-5F28-A812-FC0BD7CAC4A5}">
      <pane xSplit="7" ySplit="4" topLeftCell="H42" activePane="bottomRight" state="frozen"/>
      <selection pane="bottomRight" activeCell="E9" sqref="E9"/>
      <selection pane="bottomLeft" activeCell="A5" sqref="A5"/>
      <selection pane="topRight" activeCell="H1" sqref="H1"/>
    </sheetView>
  </sheetViews>
  <sheetFormatPr defaultColWidth="11.5" defaultRowHeight="14.45"/>
  <cols>
    <col min="1" max="1" width="3.25" style="21" customWidth="1"/>
    <col min="2" max="4" width="5.5" style="25" hidden="1" customWidth="1"/>
    <col min="5" max="5" width="51.125" style="21" customWidth="1"/>
    <col min="6" max="6" width="7.25" style="25" customWidth="1"/>
    <col min="7" max="7" width="1.25" style="21" customWidth="1"/>
    <col min="8" max="11" width="16.75" style="21" customWidth="1"/>
    <col min="12" max="12" width="16.75" style="26" customWidth="1"/>
    <col min="13" max="13" width="1.875" style="21" customWidth="1"/>
    <col min="14" max="14" width="8.875" style="21" customWidth="1"/>
    <col min="15" max="15" width="1.875" style="21" customWidth="1"/>
    <col min="16" max="16384" width="11.5" style="21"/>
  </cols>
  <sheetData>
    <row r="1" spans="1:15" ht="18.600000000000001">
      <c r="A1" s="27" t="s">
        <v>164</v>
      </c>
      <c r="O1" s="28" t="s">
        <v>66</v>
      </c>
    </row>
    <row r="2" spans="1:15">
      <c r="O2" s="28" t="s">
        <v>66</v>
      </c>
    </row>
    <row r="3" spans="1:15">
      <c r="O3" s="28" t="s">
        <v>66</v>
      </c>
    </row>
    <row r="4" spans="1:15" ht="21.75" customHeight="1">
      <c r="B4" s="31" t="s">
        <v>77</v>
      </c>
      <c r="C4" s="31" t="s">
        <v>78</v>
      </c>
      <c r="D4" s="31" t="s">
        <v>165</v>
      </c>
      <c r="E4" s="26" t="s">
        <v>9</v>
      </c>
      <c r="F4" s="31" t="s">
        <v>162</v>
      </c>
      <c r="H4" s="91">
        <v>2026</v>
      </c>
      <c r="I4" s="91">
        <v>2027</v>
      </c>
      <c r="J4" s="91">
        <v>2028</v>
      </c>
      <c r="K4" s="91">
        <v>2029</v>
      </c>
      <c r="L4" s="1" t="s">
        <v>166</v>
      </c>
      <c r="O4" s="28" t="s">
        <v>66</v>
      </c>
    </row>
    <row r="5" spans="1:15">
      <c r="L5" s="92"/>
      <c r="O5" s="28" t="s">
        <v>66</v>
      </c>
    </row>
    <row r="6" spans="1:15" s="26" customFormat="1">
      <c r="B6" s="93" t="s">
        <v>167</v>
      </c>
      <c r="C6" s="93" t="s">
        <v>168</v>
      </c>
      <c r="D6" s="93"/>
      <c r="E6" s="94" t="s">
        <v>169</v>
      </c>
      <c r="F6" s="93" t="s">
        <v>168</v>
      </c>
      <c r="G6" s="92"/>
      <c r="H6" s="95">
        <f>I6</f>
        <v>0</v>
      </c>
      <c r="I6" s="95">
        <f>J6</f>
        <v>0</v>
      </c>
      <c r="J6" s="95">
        <f>K6</f>
        <v>0</v>
      </c>
      <c r="K6" s="96">
        <f>L6</f>
        <v>0</v>
      </c>
      <c r="L6" s="96">
        <f>IFERROR(IF(ISNUMBER(SEARCH("indirect",Art_AM)),DAT!$T$7,VLOOKUP(Art_AM,DAT_Art_AM,2,FALSE())+VLOOKUP(Risk_Red,DAT_Risk_Red,2,FALSE())),)</f>
        <v>0</v>
      </c>
      <c r="M6" s="97"/>
      <c r="O6" s="53" t="s">
        <v>66</v>
      </c>
    </row>
    <row r="7" spans="1:15">
      <c r="L7" s="56"/>
      <c r="O7" s="28" t="s">
        <v>66</v>
      </c>
    </row>
    <row r="8" spans="1:15">
      <c r="A8" s="35" t="s">
        <v>170</v>
      </c>
      <c r="B8" s="98"/>
      <c r="C8" s="98"/>
      <c r="D8" s="98"/>
      <c r="E8" s="99"/>
      <c r="F8" s="98"/>
      <c r="G8" s="99"/>
      <c r="H8" s="99"/>
      <c r="I8" s="99"/>
      <c r="J8" s="99"/>
      <c r="K8" s="99"/>
      <c r="L8" s="100"/>
      <c r="M8" s="101"/>
      <c r="O8" s="28" t="s">
        <v>66</v>
      </c>
    </row>
    <row r="9" spans="1:15">
      <c r="B9" s="73" t="s">
        <v>87</v>
      </c>
      <c r="C9" s="73" t="s">
        <v>102</v>
      </c>
      <c r="D9" s="73"/>
      <c r="E9" s="74" t="s">
        <v>171</v>
      </c>
      <c r="F9" s="73" t="s">
        <v>172</v>
      </c>
      <c r="H9" s="71" t="e">
        <f t="array" aca="1" ref="H9" ca="1">_xlfn.XLOOKUP($B9&amp;$C9,DAT_AP&amp;DAT_Code,INDIRECT("DAT_"&amp;H$4),0)</f>
        <v>#NAME?</v>
      </c>
      <c r="I9" s="71" t="e">
        <f t="array" aca="1" ref="I9" ca="1">_xlfn.XLOOKUP($B9&amp;$C9,DAT_AP&amp;DAT_Code,INDIRECT("DAT_"&amp;I$4),0)</f>
        <v>#NAME?</v>
      </c>
      <c r="J9" s="71" t="e">
        <f t="array" aca="1" ref="J9" ca="1">_xlfn.XLOOKUP($B9&amp;$C9,DAT_AP&amp;DAT_Code,INDIRECT("DAT_"&amp;J$4),0)</f>
        <v>#NAME?</v>
      </c>
      <c r="K9" s="71" t="e">
        <f t="array" aca="1" ref="K9" ca="1">_xlfn.XLOOKUP($B9&amp;$C9,DAT_AP&amp;DAT_Code,INDIRECT("DAT_"&amp;K$4),0)</f>
        <v>#NAME?</v>
      </c>
      <c r="L9" s="102" t="e">
        <f t="shared" ref="L9:L16" ca="1" si="0">SUM(H9:K9)</f>
        <v>#NAME?</v>
      </c>
      <c r="O9" s="28" t="s">
        <v>66</v>
      </c>
    </row>
    <row r="10" spans="1:15">
      <c r="B10" s="73" t="s">
        <v>108</v>
      </c>
      <c r="C10" s="73" t="s">
        <v>102</v>
      </c>
      <c r="D10" s="73"/>
      <c r="E10" s="74" t="s">
        <v>173</v>
      </c>
      <c r="F10" s="73" t="s">
        <v>172</v>
      </c>
      <c r="H10" s="71" t="e">
        <f t="array" aca="1" ref="H10" ca="1">_xlfn.XLOOKUP($B10&amp;$C10,DAT_AP&amp;DAT_Code,INDIRECT("DAT_"&amp;H$4),0)</f>
        <v>#NAME?</v>
      </c>
      <c r="I10" s="71" t="e">
        <f t="array" aca="1" ref="I10" ca="1">_xlfn.XLOOKUP($B10&amp;$C10,DAT_AP&amp;DAT_Code,INDIRECT("DAT_"&amp;I$4),0)</f>
        <v>#NAME?</v>
      </c>
      <c r="J10" s="71" t="e">
        <f t="array" aca="1" ref="J10" ca="1">_xlfn.XLOOKUP($B10&amp;$C10,DAT_AP&amp;DAT_Code,INDIRECT("DAT_"&amp;J$4),0)</f>
        <v>#NAME?</v>
      </c>
      <c r="K10" s="71" t="e">
        <f t="array" aca="1" ref="K10" ca="1">_xlfn.XLOOKUP($B10&amp;$C10,DAT_AP&amp;DAT_Code,INDIRECT("DAT_"&amp;K$4),0)</f>
        <v>#NAME?</v>
      </c>
      <c r="L10" s="102" t="e">
        <f t="shared" ca="1" si="0"/>
        <v>#NAME?</v>
      </c>
      <c r="O10" s="28" t="s">
        <v>66</v>
      </c>
    </row>
    <row r="11" spans="1:15">
      <c r="B11" s="73" t="s">
        <v>115</v>
      </c>
      <c r="C11" s="73" t="s">
        <v>102</v>
      </c>
      <c r="D11" s="73"/>
      <c r="E11" s="74" t="s">
        <v>174</v>
      </c>
      <c r="F11" s="73" t="s">
        <v>172</v>
      </c>
      <c r="H11" s="71" t="e">
        <f t="array" aca="1" ref="H11" ca="1">_xlfn.XLOOKUP($B11&amp;$C11,DAT_AP&amp;DAT_Code,INDIRECT("DAT_"&amp;H$4),0)</f>
        <v>#NAME?</v>
      </c>
      <c r="I11" s="71" t="e">
        <f t="array" aca="1" ref="I11" ca="1">_xlfn.XLOOKUP($B11&amp;$C11,DAT_AP&amp;DAT_Code,INDIRECT("DAT_"&amp;I$4),0)</f>
        <v>#NAME?</v>
      </c>
      <c r="J11" s="71" t="e">
        <f t="array" aca="1" ref="J11" ca="1">_xlfn.XLOOKUP($B11&amp;$C11,DAT_AP&amp;DAT_Code,INDIRECT("DAT_"&amp;J$4),0)</f>
        <v>#NAME?</v>
      </c>
      <c r="K11" s="71" t="e">
        <f t="array" aca="1" ref="K11" ca="1">_xlfn.XLOOKUP($B11&amp;$C11,DAT_AP&amp;DAT_Code,INDIRECT("DAT_"&amp;K$4),0)</f>
        <v>#NAME?</v>
      </c>
      <c r="L11" s="102" t="e">
        <f t="shared" ca="1" si="0"/>
        <v>#NAME?</v>
      </c>
      <c r="O11" s="28" t="s">
        <v>66</v>
      </c>
    </row>
    <row r="12" spans="1:15" ht="15.75" customHeight="1">
      <c r="B12" s="73" t="s">
        <v>122</v>
      </c>
      <c r="C12" s="73" t="s">
        <v>102</v>
      </c>
      <c r="D12" s="73"/>
      <c r="E12" s="74" t="s">
        <v>175</v>
      </c>
      <c r="F12" s="73" t="s">
        <v>172</v>
      </c>
      <c r="H12" s="71" t="e">
        <f t="array" aca="1" ref="H12" ca="1">_xlfn.XLOOKUP($B12&amp;$C12,DAT_AP&amp;DAT_Code,INDIRECT("DAT_"&amp;H$4),0)</f>
        <v>#NAME?</v>
      </c>
      <c r="I12" s="71" t="e">
        <f t="array" aca="1" ref="I12" ca="1">_xlfn.XLOOKUP($B12&amp;$C12,DAT_AP&amp;DAT_Code,INDIRECT("DAT_"&amp;I$4),0)</f>
        <v>#NAME?</v>
      </c>
      <c r="J12" s="71" t="e">
        <f t="array" aca="1" ref="J12" ca="1">_xlfn.XLOOKUP($B12&amp;$C12,DAT_AP&amp;DAT_Code,INDIRECT("DAT_"&amp;J$4),0)</f>
        <v>#NAME?</v>
      </c>
      <c r="K12" s="71" t="e">
        <f t="array" aca="1" ref="K12" ca="1">_xlfn.XLOOKUP($B12&amp;$C12,DAT_AP&amp;DAT_Code,INDIRECT("DAT_"&amp;K$4),0)</f>
        <v>#NAME?</v>
      </c>
      <c r="L12" s="102" t="e">
        <f t="shared" ca="1" si="0"/>
        <v>#NAME?</v>
      </c>
      <c r="O12" s="28" t="s">
        <v>66</v>
      </c>
    </row>
    <row r="13" spans="1:15">
      <c r="B13" s="73" t="s">
        <v>129</v>
      </c>
      <c r="C13" s="73" t="s">
        <v>102</v>
      </c>
      <c r="D13" s="73"/>
      <c r="E13" s="74" t="s">
        <v>176</v>
      </c>
      <c r="F13" s="73" t="s">
        <v>172</v>
      </c>
      <c r="H13" s="71" t="e">
        <f t="array" aca="1" ref="H13" ca="1">_xlfn.XLOOKUP($B13&amp;$C13,DAT_AP&amp;DAT_Code,INDIRECT("DAT_"&amp;H$4),0)</f>
        <v>#NAME?</v>
      </c>
      <c r="I13" s="71" t="e">
        <f t="array" aca="1" ref="I13" ca="1">_xlfn.XLOOKUP($B13&amp;$C13,DAT_AP&amp;DAT_Code,INDIRECT("DAT_"&amp;I$4),0)</f>
        <v>#NAME?</v>
      </c>
      <c r="J13" s="71" t="e">
        <f t="array" aca="1" ref="J13" ca="1">_xlfn.XLOOKUP($B13&amp;$C13,DAT_AP&amp;DAT_Code,INDIRECT("DAT_"&amp;J$4),0)</f>
        <v>#NAME?</v>
      </c>
      <c r="K13" s="71" t="e">
        <f t="array" aca="1" ref="K13" ca="1">_xlfn.XLOOKUP($B13&amp;$C13,DAT_AP&amp;DAT_Code,INDIRECT("DAT_"&amp;K$4),0)</f>
        <v>#NAME?</v>
      </c>
      <c r="L13" s="102" t="e">
        <f t="shared" ca="1" si="0"/>
        <v>#NAME?</v>
      </c>
      <c r="O13" s="28" t="s">
        <v>66</v>
      </c>
    </row>
    <row r="14" spans="1:15">
      <c r="B14" s="73" t="s">
        <v>136</v>
      </c>
      <c r="C14" s="73" t="s">
        <v>102</v>
      </c>
      <c r="D14" s="73"/>
      <c r="E14" s="74" t="s">
        <v>177</v>
      </c>
      <c r="F14" s="73" t="s">
        <v>172</v>
      </c>
      <c r="H14" s="71" t="e">
        <f t="array" aca="1" ref="H14" ca="1">_xlfn.XLOOKUP($B14&amp;$C14,DAT_AP&amp;DAT_Code,INDIRECT("DAT_"&amp;H$4),0)</f>
        <v>#NAME?</v>
      </c>
      <c r="I14" s="71" t="e">
        <f t="array" aca="1" ref="I14" ca="1">_xlfn.XLOOKUP($B14&amp;$C14,DAT_AP&amp;DAT_Code,INDIRECT("DAT_"&amp;I$4),0)</f>
        <v>#NAME?</v>
      </c>
      <c r="J14" s="71" t="e">
        <f t="array" aca="1" ref="J14" ca="1">_xlfn.XLOOKUP($B14&amp;$C14,DAT_AP&amp;DAT_Code,INDIRECT("DAT_"&amp;J$4),0)</f>
        <v>#NAME?</v>
      </c>
      <c r="K14" s="71" t="e">
        <f t="array" aca="1" ref="K14" ca="1">_xlfn.XLOOKUP($B14&amp;$C14,DAT_AP&amp;DAT_Code,INDIRECT("DAT_"&amp;K$4),0)</f>
        <v>#NAME?</v>
      </c>
      <c r="L14" s="102" t="e">
        <f t="shared" ca="1" si="0"/>
        <v>#NAME?</v>
      </c>
      <c r="O14" s="28" t="s">
        <v>66</v>
      </c>
    </row>
    <row r="15" spans="1:15">
      <c r="B15" s="73" t="s">
        <v>143</v>
      </c>
      <c r="C15" s="73" t="s">
        <v>102</v>
      </c>
      <c r="D15" s="73"/>
      <c r="E15" s="74" t="s">
        <v>178</v>
      </c>
      <c r="F15" s="73" t="s">
        <v>172</v>
      </c>
      <c r="H15" s="71" t="e">
        <f t="array" aca="1" ref="H15" ca="1">_xlfn.XLOOKUP($B15&amp;$C15,DAT_AP&amp;DAT_Code,INDIRECT("DAT_"&amp;H$4),0)</f>
        <v>#NAME?</v>
      </c>
      <c r="I15" s="71" t="e">
        <f t="array" aca="1" ref="I15" ca="1">_xlfn.XLOOKUP($B15&amp;$C15,DAT_AP&amp;DAT_Code,INDIRECT("DAT_"&amp;I$4),0)</f>
        <v>#NAME?</v>
      </c>
      <c r="J15" s="71" t="e">
        <f t="array" aca="1" ref="J15" ca="1">_xlfn.XLOOKUP($B15&amp;$C15,DAT_AP&amp;DAT_Code,INDIRECT("DAT_"&amp;J$4),0)</f>
        <v>#NAME?</v>
      </c>
      <c r="K15" s="71" t="e">
        <f t="array" aca="1" ref="K15" ca="1">_xlfn.XLOOKUP($B15&amp;$C15,DAT_AP&amp;DAT_Code,INDIRECT("DAT_"&amp;K$4),0)</f>
        <v>#NAME?</v>
      </c>
      <c r="L15" s="102" t="e">
        <f t="shared" ca="1" si="0"/>
        <v>#NAME?</v>
      </c>
      <c r="O15" s="28" t="s">
        <v>66</v>
      </c>
    </row>
    <row r="16" spans="1:15" ht="15.75" customHeight="1">
      <c r="B16" s="73" t="s">
        <v>150</v>
      </c>
      <c r="C16" s="73" t="s">
        <v>102</v>
      </c>
      <c r="D16" s="73"/>
      <c r="E16" s="74" t="s">
        <v>179</v>
      </c>
      <c r="F16" s="73" t="s">
        <v>172</v>
      </c>
      <c r="H16" s="71" t="e">
        <f t="array" aca="1" ref="H16" ca="1">_xlfn.XLOOKUP($B16&amp;$C16,DAT_AP&amp;DAT_Code,INDIRECT("DAT_"&amp;H$4),0)</f>
        <v>#NAME?</v>
      </c>
      <c r="I16" s="71" t="e">
        <f t="array" aca="1" ref="I16" ca="1">_xlfn.XLOOKUP($B16&amp;$C16,DAT_AP&amp;DAT_Code,INDIRECT("DAT_"&amp;I$4),0)</f>
        <v>#NAME?</v>
      </c>
      <c r="J16" s="71" t="e">
        <f t="array" aca="1" ref="J16" ca="1">_xlfn.XLOOKUP($B16&amp;$C16,DAT_AP&amp;DAT_Code,INDIRECT("DAT_"&amp;J$4),0)</f>
        <v>#NAME?</v>
      </c>
      <c r="K16" s="71" t="e">
        <f t="array" aca="1" ref="K16" ca="1">_xlfn.XLOOKUP($B16&amp;$C16,DAT_AP&amp;DAT_Code,INDIRECT("DAT_"&amp;K$4),0)</f>
        <v>#NAME?</v>
      </c>
      <c r="L16" s="102" t="e">
        <f t="shared" ca="1" si="0"/>
        <v>#NAME?</v>
      </c>
      <c r="O16" s="28" t="s">
        <v>66</v>
      </c>
    </row>
    <row r="17" spans="1:15" ht="4.5" customHeight="1">
      <c r="A17" s="103"/>
      <c r="B17" s="104"/>
      <c r="C17" s="104"/>
      <c r="D17" s="104"/>
      <c r="E17" s="105"/>
      <c r="F17" s="104"/>
      <c r="G17" s="105"/>
      <c r="H17" s="105"/>
      <c r="I17" s="105"/>
      <c r="J17" s="105"/>
      <c r="K17" s="105"/>
      <c r="L17" s="106"/>
      <c r="M17" s="103"/>
      <c r="N17" s="103"/>
      <c r="O17" s="28" t="s">
        <v>66</v>
      </c>
    </row>
    <row r="18" spans="1:15" s="26" customFormat="1">
      <c r="B18" s="107" t="s">
        <v>167</v>
      </c>
      <c r="C18" s="107" t="s">
        <v>102</v>
      </c>
      <c r="D18" s="107"/>
      <c r="E18" s="108" t="s">
        <v>180</v>
      </c>
      <c r="F18" s="107" t="s">
        <v>172</v>
      </c>
      <c r="G18" s="78"/>
      <c r="H18" s="109" t="e">
        <f ca="1">SUM(H9:H17)</f>
        <v>#NAME?</v>
      </c>
      <c r="I18" s="109" t="e">
        <f ca="1">SUM(I9:I17)</f>
        <v>#NAME?</v>
      </c>
      <c r="J18" s="109" t="e">
        <f ca="1">SUM(J9:J17)</f>
        <v>#NAME?</v>
      </c>
      <c r="K18" s="109" t="e">
        <f ca="1">SUM(K9:K17)</f>
        <v>#NAME?</v>
      </c>
      <c r="L18" s="109" t="e">
        <f ca="1">SUM(L9:L17)</f>
        <v>#NAME?</v>
      </c>
      <c r="O18" s="28" t="s">
        <v>66</v>
      </c>
    </row>
    <row r="19" spans="1:15">
      <c r="O19" s="28" t="s">
        <v>66</v>
      </c>
    </row>
    <row r="20" spans="1:15">
      <c r="O20" s="28" t="s">
        <v>66</v>
      </c>
    </row>
    <row r="21" spans="1:15">
      <c r="A21" s="35" t="s">
        <v>181</v>
      </c>
      <c r="B21" s="98"/>
      <c r="C21" s="98"/>
      <c r="D21" s="98"/>
      <c r="E21" s="99"/>
      <c r="F21" s="98"/>
      <c r="G21" s="99"/>
      <c r="H21" s="99"/>
      <c r="I21" s="99"/>
      <c r="J21" s="99"/>
      <c r="K21" s="99"/>
      <c r="L21" s="100"/>
      <c r="M21" s="101"/>
      <c r="O21" s="28" t="s">
        <v>66</v>
      </c>
    </row>
    <row r="22" spans="1:15">
      <c r="B22" s="73" t="s">
        <v>87</v>
      </c>
      <c r="C22" s="73" t="s">
        <v>100</v>
      </c>
      <c r="D22" s="73"/>
      <c r="E22" s="74" t="s">
        <v>182</v>
      </c>
      <c r="F22" s="73" t="s">
        <v>172</v>
      </c>
      <c r="H22" s="71" t="e">
        <f t="array" aca="1" ref="H22" ca="1">_xlfn.XLOOKUP($B22&amp;$C22,DAT_AP&amp;DAT_Code,INDIRECT("DAT_"&amp;H$4),0)</f>
        <v>#NAME?</v>
      </c>
      <c r="I22" s="71" t="e">
        <f t="array" aca="1" ref="I22" ca="1">_xlfn.XLOOKUP($B22&amp;$C22,DAT_AP&amp;DAT_Code,INDIRECT("DAT_"&amp;I$4),0)</f>
        <v>#NAME?</v>
      </c>
      <c r="J22" s="71" t="e">
        <f t="array" aca="1" ref="J22" ca="1">_xlfn.XLOOKUP($B22&amp;$C22,DAT_AP&amp;DAT_Code,INDIRECT("DAT_"&amp;J$4),0)</f>
        <v>#NAME?</v>
      </c>
      <c r="K22" s="71" t="e">
        <f t="array" aca="1" ref="K22" ca="1">_xlfn.XLOOKUP($B22&amp;$C22,DAT_AP&amp;DAT_Code,INDIRECT("DAT_"&amp;K$4),0)</f>
        <v>#NAME?</v>
      </c>
      <c r="L22" s="102" t="e">
        <f t="shared" ref="L22:L29" ca="1" si="1">SUM(H22:K22)</f>
        <v>#NAME?</v>
      </c>
      <c r="O22" s="28" t="s">
        <v>66</v>
      </c>
    </row>
    <row r="23" spans="1:15">
      <c r="B23" s="73" t="s">
        <v>108</v>
      </c>
      <c r="C23" s="73" t="s">
        <v>100</v>
      </c>
      <c r="D23" s="73"/>
      <c r="E23" s="74" t="s">
        <v>183</v>
      </c>
      <c r="F23" s="73" t="s">
        <v>172</v>
      </c>
      <c r="H23" s="71" t="e">
        <f t="array" aca="1" ref="H23" ca="1">_xlfn.XLOOKUP($B23&amp;$C23,DAT_AP&amp;DAT_Code,INDIRECT("DAT_"&amp;H$4),0)</f>
        <v>#NAME?</v>
      </c>
      <c r="I23" s="71" t="e">
        <f t="array" aca="1" ref="I23" ca="1">_xlfn.XLOOKUP($B23&amp;$C23,DAT_AP&amp;DAT_Code,INDIRECT("DAT_"&amp;I$4),0)</f>
        <v>#NAME?</v>
      </c>
      <c r="J23" s="71" t="e">
        <f t="array" aca="1" ref="J23" ca="1">_xlfn.XLOOKUP($B23&amp;$C23,DAT_AP&amp;DAT_Code,INDIRECT("DAT_"&amp;J$4),0)</f>
        <v>#NAME?</v>
      </c>
      <c r="K23" s="71" t="e">
        <f t="array" aca="1" ref="K23" ca="1">_xlfn.XLOOKUP($B23&amp;$C23,DAT_AP&amp;DAT_Code,INDIRECT("DAT_"&amp;K$4),0)</f>
        <v>#NAME?</v>
      </c>
      <c r="L23" s="102" t="e">
        <f t="shared" ca="1" si="1"/>
        <v>#NAME?</v>
      </c>
      <c r="O23" s="28" t="s">
        <v>66</v>
      </c>
    </row>
    <row r="24" spans="1:15">
      <c r="B24" s="73" t="s">
        <v>115</v>
      </c>
      <c r="C24" s="73" t="s">
        <v>100</v>
      </c>
      <c r="D24" s="73"/>
      <c r="E24" s="74" t="s">
        <v>184</v>
      </c>
      <c r="F24" s="73" t="s">
        <v>172</v>
      </c>
      <c r="H24" s="71" t="e">
        <f t="array" aca="1" ref="H24" ca="1">_xlfn.XLOOKUP($B24&amp;$C24,DAT_AP&amp;DAT_Code,INDIRECT("DAT_"&amp;H$4),0)</f>
        <v>#NAME?</v>
      </c>
      <c r="I24" s="71" t="e">
        <f t="array" aca="1" ref="I24" ca="1">_xlfn.XLOOKUP($B24&amp;$C24,DAT_AP&amp;DAT_Code,INDIRECT("DAT_"&amp;I$4),0)</f>
        <v>#NAME?</v>
      </c>
      <c r="J24" s="71" t="e">
        <f t="array" aca="1" ref="J24" ca="1">_xlfn.XLOOKUP($B24&amp;$C24,DAT_AP&amp;DAT_Code,INDIRECT("DAT_"&amp;J$4),0)</f>
        <v>#NAME?</v>
      </c>
      <c r="K24" s="71" t="e">
        <f t="array" aca="1" ref="K24" ca="1">_xlfn.XLOOKUP($B24&amp;$C24,DAT_AP&amp;DAT_Code,INDIRECT("DAT_"&amp;K$4),0)</f>
        <v>#NAME?</v>
      </c>
      <c r="L24" s="102" t="e">
        <f t="shared" ca="1" si="1"/>
        <v>#NAME?</v>
      </c>
      <c r="O24" s="28" t="s">
        <v>66</v>
      </c>
    </row>
    <row r="25" spans="1:15">
      <c r="B25" s="73" t="s">
        <v>122</v>
      </c>
      <c r="C25" s="73" t="s">
        <v>100</v>
      </c>
      <c r="D25" s="73"/>
      <c r="E25" s="74" t="s">
        <v>185</v>
      </c>
      <c r="F25" s="73" t="s">
        <v>172</v>
      </c>
      <c r="H25" s="71" t="e">
        <f t="array" aca="1" ref="H25" ca="1">_xlfn.XLOOKUP($B25&amp;$C25,DAT_AP&amp;DAT_Code,INDIRECT("DAT_"&amp;H$4),0)</f>
        <v>#NAME?</v>
      </c>
      <c r="I25" s="71" t="e">
        <f t="array" aca="1" ref="I25" ca="1">_xlfn.XLOOKUP($B25&amp;$C25,DAT_AP&amp;DAT_Code,INDIRECT("DAT_"&amp;I$4),0)</f>
        <v>#NAME?</v>
      </c>
      <c r="J25" s="71" t="e">
        <f t="array" aca="1" ref="J25" ca="1">_xlfn.XLOOKUP($B25&amp;$C25,DAT_AP&amp;DAT_Code,INDIRECT("DAT_"&amp;J$4),0)</f>
        <v>#NAME?</v>
      </c>
      <c r="K25" s="71" t="e">
        <f t="array" aca="1" ref="K25" ca="1">_xlfn.XLOOKUP($B25&amp;$C25,DAT_AP&amp;DAT_Code,INDIRECT("DAT_"&amp;K$4),0)</f>
        <v>#NAME?</v>
      </c>
      <c r="L25" s="102" t="e">
        <f t="shared" ca="1" si="1"/>
        <v>#NAME?</v>
      </c>
      <c r="O25" s="28" t="s">
        <v>66</v>
      </c>
    </row>
    <row r="26" spans="1:15">
      <c r="B26" s="73" t="s">
        <v>129</v>
      </c>
      <c r="C26" s="73" t="s">
        <v>100</v>
      </c>
      <c r="D26" s="73"/>
      <c r="E26" s="74" t="s">
        <v>186</v>
      </c>
      <c r="F26" s="73" t="s">
        <v>172</v>
      </c>
      <c r="H26" s="71" t="e">
        <f t="array" aca="1" ref="H26" ca="1">_xlfn.XLOOKUP($B26&amp;$C26,DAT_AP&amp;DAT_Code,INDIRECT("DAT_"&amp;H$4),0)</f>
        <v>#NAME?</v>
      </c>
      <c r="I26" s="71" t="e">
        <f t="array" aca="1" ref="I26" ca="1">_xlfn.XLOOKUP($B26&amp;$C26,DAT_AP&amp;DAT_Code,INDIRECT("DAT_"&amp;I$4),0)</f>
        <v>#NAME?</v>
      </c>
      <c r="J26" s="71" t="e">
        <f t="array" aca="1" ref="J26" ca="1">_xlfn.XLOOKUP($B26&amp;$C26,DAT_AP&amp;DAT_Code,INDIRECT("DAT_"&amp;J$4),0)</f>
        <v>#NAME?</v>
      </c>
      <c r="K26" s="71" t="e">
        <f t="array" aca="1" ref="K26" ca="1">_xlfn.XLOOKUP($B26&amp;$C26,DAT_AP&amp;DAT_Code,INDIRECT("DAT_"&amp;K$4),0)</f>
        <v>#NAME?</v>
      </c>
      <c r="L26" s="102" t="e">
        <f t="shared" ca="1" si="1"/>
        <v>#NAME?</v>
      </c>
      <c r="O26" s="28" t="s">
        <v>66</v>
      </c>
    </row>
    <row r="27" spans="1:15">
      <c r="B27" s="73" t="s">
        <v>136</v>
      </c>
      <c r="C27" s="73" t="s">
        <v>100</v>
      </c>
      <c r="D27" s="73"/>
      <c r="E27" s="74" t="s">
        <v>187</v>
      </c>
      <c r="F27" s="73" t="s">
        <v>172</v>
      </c>
      <c r="H27" s="71" t="e">
        <f t="array" aca="1" ref="H27" ca="1">_xlfn.XLOOKUP($B27&amp;$C27,DAT_AP&amp;DAT_Code,INDIRECT("DAT_"&amp;H$4),0)</f>
        <v>#NAME?</v>
      </c>
      <c r="I27" s="71" t="e">
        <f t="array" aca="1" ref="I27" ca="1">_xlfn.XLOOKUP($B27&amp;$C27,DAT_AP&amp;DAT_Code,INDIRECT("DAT_"&amp;I$4),0)</f>
        <v>#NAME?</v>
      </c>
      <c r="J27" s="71" t="e">
        <f t="array" aca="1" ref="J27" ca="1">_xlfn.XLOOKUP($B27&amp;$C27,DAT_AP&amp;DAT_Code,INDIRECT("DAT_"&amp;J$4),0)</f>
        <v>#NAME?</v>
      </c>
      <c r="K27" s="71" t="e">
        <f t="array" aca="1" ref="K27" ca="1">_xlfn.XLOOKUP($B27&amp;$C27,DAT_AP&amp;DAT_Code,INDIRECT("DAT_"&amp;K$4),0)</f>
        <v>#NAME?</v>
      </c>
      <c r="L27" s="102" t="e">
        <f t="shared" ca="1" si="1"/>
        <v>#NAME?</v>
      </c>
      <c r="O27" s="28" t="s">
        <v>66</v>
      </c>
    </row>
    <row r="28" spans="1:15">
      <c r="B28" s="73" t="s">
        <v>143</v>
      </c>
      <c r="C28" s="73" t="s">
        <v>100</v>
      </c>
      <c r="D28" s="73"/>
      <c r="E28" s="74" t="s">
        <v>188</v>
      </c>
      <c r="F28" s="73" t="s">
        <v>172</v>
      </c>
      <c r="H28" s="71" t="e">
        <f t="array" aca="1" ref="H28" ca="1">_xlfn.XLOOKUP($B28&amp;$C28,DAT_AP&amp;DAT_Code,INDIRECT("DAT_"&amp;H$4),0)</f>
        <v>#NAME?</v>
      </c>
      <c r="I28" s="71" t="e">
        <f t="array" aca="1" ref="I28" ca="1">_xlfn.XLOOKUP($B28&amp;$C28,DAT_AP&amp;DAT_Code,INDIRECT("DAT_"&amp;I$4),0)</f>
        <v>#NAME?</v>
      </c>
      <c r="J28" s="71" t="e">
        <f t="array" aca="1" ref="J28" ca="1">_xlfn.XLOOKUP($B28&amp;$C28,DAT_AP&amp;DAT_Code,INDIRECT("DAT_"&amp;J$4),0)</f>
        <v>#NAME?</v>
      </c>
      <c r="K28" s="71" t="e">
        <f t="array" aca="1" ref="K28" ca="1">_xlfn.XLOOKUP($B28&amp;$C28,DAT_AP&amp;DAT_Code,INDIRECT("DAT_"&amp;K$4),0)</f>
        <v>#NAME?</v>
      </c>
      <c r="L28" s="102" t="e">
        <f t="shared" ca="1" si="1"/>
        <v>#NAME?</v>
      </c>
      <c r="O28" s="28" t="s">
        <v>66</v>
      </c>
    </row>
    <row r="29" spans="1:15">
      <c r="B29" s="73" t="s">
        <v>150</v>
      </c>
      <c r="C29" s="73" t="s">
        <v>100</v>
      </c>
      <c r="D29" s="73"/>
      <c r="E29" s="74" t="s">
        <v>189</v>
      </c>
      <c r="F29" s="73" t="s">
        <v>172</v>
      </c>
      <c r="H29" s="71" t="e">
        <f t="array" aca="1" ref="H29" ca="1">_xlfn.XLOOKUP($B29&amp;$C29,DAT_AP&amp;DAT_Code,INDIRECT("DAT_"&amp;H$4),0)</f>
        <v>#NAME?</v>
      </c>
      <c r="I29" s="71" t="e">
        <f t="array" aca="1" ref="I29" ca="1">_xlfn.XLOOKUP($B29&amp;$C29,DAT_AP&amp;DAT_Code,INDIRECT("DAT_"&amp;I$4),0)</f>
        <v>#NAME?</v>
      </c>
      <c r="J29" s="71" t="e">
        <f t="array" aca="1" ref="J29" ca="1">_xlfn.XLOOKUP($B29&amp;$C29,DAT_AP&amp;DAT_Code,INDIRECT("DAT_"&amp;J$4),0)</f>
        <v>#NAME?</v>
      </c>
      <c r="K29" s="71" t="e">
        <f t="array" aca="1" ref="K29" ca="1">_xlfn.XLOOKUP($B29&amp;$C29,DAT_AP&amp;DAT_Code,INDIRECT("DAT_"&amp;K$4),0)</f>
        <v>#NAME?</v>
      </c>
      <c r="L29" s="102" t="e">
        <f t="shared" ca="1" si="1"/>
        <v>#NAME?</v>
      </c>
      <c r="O29" s="28" t="s">
        <v>66</v>
      </c>
    </row>
    <row r="30" spans="1:15" ht="4.5" customHeight="1">
      <c r="A30" s="103"/>
      <c r="B30" s="104"/>
      <c r="C30" s="104"/>
      <c r="D30" s="104"/>
      <c r="E30" s="105"/>
      <c r="F30" s="104"/>
      <c r="G30" s="105"/>
      <c r="H30" s="105"/>
      <c r="I30" s="105"/>
      <c r="J30" s="105"/>
      <c r="K30" s="105"/>
      <c r="L30" s="106"/>
      <c r="M30" s="103"/>
      <c r="N30" s="103"/>
      <c r="O30" s="28" t="s">
        <v>66</v>
      </c>
    </row>
    <row r="31" spans="1:15" s="26" customFormat="1">
      <c r="B31" s="107" t="s">
        <v>167</v>
      </c>
      <c r="C31" s="107" t="s">
        <v>100</v>
      </c>
      <c r="D31" s="107"/>
      <c r="E31" s="108" t="s">
        <v>190</v>
      </c>
      <c r="F31" s="107" t="s">
        <v>172</v>
      </c>
      <c r="G31" s="78"/>
      <c r="H31" s="109" t="e">
        <f ca="1">SUM(H22:H30)</f>
        <v>#NAME?</v>
      </c>
      <c r="I31" s="109" t="e">
        <f ca="1">SUM(I22:I30)</f>
        <v>#NAME?</v>
      </c>
      <c r="J31" s="109" t="e">
        <f ca="1">SUM(J22:J30)</f>
        <v>#NAME?</v>
      </c>
      <c r="K31" s="109" t="e">
        <f ca="1">SUM(K22:K30)</f>
        <v>#NAME?</v>
      </c>
      <c r="L31" s="109" t="e">
        <f ca="1">SUM(L22:L30)</f>
        <v>#NAME?</v>
      </c>
      <c r="O31" s="28" t="s">
        <v>66</v>
      </c>
    </row>
    <row r="32" spans="1:15">
      <c r="O32" s="28" t="s">
        <v>66</v>
      </c>
    </row>
    <row r="33" spans="1:15">
      <c r="B33" s="73" t="s">
        <v>87</v>
      </c>
      <c r="C33" s="73" t="s">
        <v>191</v>
      </c>
      <c r="D33" s="73" t="str">
        <f>_xlfn.XLOOKUP($B33,'4. Durée du projet'!$B$22:$B$33,'4. Durée du projet'!$C$22:$C$33)</f>
        <v/>
      </c>
      <c r="E33" s="74" t="s">
        <v>192</v>
      </c>
      <c r="F33" s="73" t="s">
        <v>172</v>
      </c>
      <c r="H33" s="71" t="e">
        <f t="shared" ref="H33:K40" ca="1" si="2">H22*H$6</f>
        <v>#NAME?</v>
      </c>
      <c r="I33" s="71" t="e">
        <f t="shared" ca="1" si="2"/>
        <v>#NAME?</v>
      </c>
      <c r="J33" s="71" t="e">
        <f t="shared" ca="1" si="2"/>
        <v>#NAME?</v>
      </c>
      <c r="K33" s="71" t="e">
        <f t="shared" ca="1" si="2"/>
        <v>#NAME?</v>
      </c>
      <c r="L33" s="102" t="e">
        <f t="shared" ref="L33:L40" ca="1" si="3">SUM(H33:K33)</f>
        <v>#NAME?</v>
      </c>
      <c r="O33" s="28" t="s">
        <v>66</v>
      </c>
    </row>
    <row r="34" spans="1:15">
      <c r="B34" s="73" t="s">
        <v>108</v>
      </c>
      <c r="C34" s="73" t="s">
        <v>191</v>
      </c>
      <c r="D34" s="73" t="str">
        <f>_xlfn.XLOOKUP($B34,'4. Durée du projet'!$B$22:$B$33,'4. Durée du projet'!$C$22:$C$33)</f>
        <v/>
      </c>
      <c r="E34" s="74" t="s">
        <v>193</v>
      </c>
      <c r="F34" s="73" t="s">
        <v>172</v>
      </c>
      <c r="H34" s="71" t="e">
        <f t="shared" ca="1" si="2"/>
        <v>#NAME?</v>
      </c>
      <c r="I34" s="71" t="e">
        <f t="shared" ca="1" si="2"/>
        <v>#NAME?</v>
      </c>
      <c r="J34" s="71" t="e">
        <f t="shared" ca="1" si="2"/>
        <v>#NAME?</v>
      </c>
      <c r="K34" s="71" t="e">
        <f t="shared" ca="1" si="2"/>
        <v>#NAME?</v>
      </c>
      <c r="L34" s="102" t="e">
        <f t="shared" ca="1" si="3"/>
        <v>#NAME?</v>
      </c>
      <c r="O34" s="28" t="s">
        <v>66</v>
      </c>
    </row>
    <row r="35" spans="1:15">
      <c r="B35" s="73" t="s">
        <v>115</v>
      </c>
      <c r="C35" s="73" t="s">
        <v>191</v>
      </c>
      <c r="D35" s="73" t="str">
        <f>_xlfn.XLOOKUP($B35,'4. Durée du projet'!$B$22:$B$33,'4. Durée du projet'!$C$22:$C$33)</f>
        <v/>
      </c>
      <c r="E35" s="74" t="s">
        <v>194</v>
      </c>
      <c r="F35" s="73" t="s">
        <v>172</v>
      </c>
      <c r="H35" s="71" t="e">
        <f t="shared" ca="1" si="2"/>
        <v>#NAME?</v>
      </c>
      <c r="I35" s="71" t="e">
        <f t="shared" ca="1" si="2"/>
        <v>#NAME?</v>
      </c>
      <c r="J35" s="71" t="e">
        <f t="shared" ca="1" si="2"/>
        <v>#NAME?</v>
      </c>
      <c r="K35" s="71" t="e">
        <f t="shared" ca="1" si="2"/>
        <v>#NAME?</v>
      </c>
      <c r="L35" s="102" t="e">
        <f t="shared" ca="1" si="3"/>
        <v>#NAME?</v>
      </c>
      <c r="O35" s="28" t="s">
        <v>66</v>
      </c>
    </row>
    <row r="36" spans="1:15">
      <c r="B36" s="73" t="s">
        <v>122</v>
      </c>
      <c r="C36" s="73" t="s">
        <v>191</v>
      </c>
      <c r="D36" s="73" t="str">
        <f>_xlfn.XLOOKUP($B36,'4. Durée du projet'!$B$22:$B$33,'4. Durée du projet'!$C$22:$C$33)</f>
        <v/>
      </c>
      <c r="E36" s="74" t="s">
        <v>195</v>
      </c>
      <c r="F36" s="73" t="s">
        <v>172</v>
      </c>
      <c r="H36" s="71" t="e">
        <f t="shared" ca="1" si="2"/>
        <v>#NAME?</v>
      </c>
      <c r="I36" s="71" t="e">
        <f t="shared" ca="1" si="2"/>
        <v>#NAME?</v>
      </c>
      <c r="J36" s="71" t="e">
        <f t="shared" ca="1" si="2"/>
        <v>#NAME?</v>
      </c>
      <c r="K36" s="71" t="e">
        <f t="shared" ca="1" si="2"/>
        <v>#NAME?</v>
      </c>
      <c r="L36" s="102" t="e">
        <f t="shared" ca="1" si="3"/>
        <v>#NAME?</v>
      </c>
      <c r="O36" s="28" t="s">
        <v>66</v>
      </c>
    </row>
    <row r="37" spans="1:15">
      <c r="B37" s="73" t="s">
        <v>129</v>
      </c>
      <c r="C37" s="73" t="s">
        <v>191</v>
      </c>
      <c r="D37" s="73" t="str">
        <f>_xlfn.XLOOKUP($B37,'4. Durée du projet'!$B$22:$B$33,'4. Durée du projet'!$C$22:$C$33)</f>
        <v/>
      </c>
      <c r="E37" s="74" t="s">
        <v>196</v>
      </c>
      <c r="F37" s="73" t="s">
        <v>172</v>
      </c>
      <c r="H37" s="71" t="e">
        <f t="shared" ca="1" si="2"/>
        <v>#NAME?</v>
      </c>
      <c r="I37" s="71" t="e">
        <f t="shared" ca="1" si="2"/>
        <v>#NAME?</v>
      </c>
      <c r="J37" s="71" t="e">
        <f t="shared" ca="1" si="2"/>
        <v>#NAME?</v>
      </c>
      <c r="K37" s="71" t="e">
        <f t="shared" ca="1" si="2"/>
        <v>#NAME?</v>
      </c>
      <c r="L37" s="102" t="e">
        <f t="shared" ca="1" si="3"/>
        <v>#NAME?</v>
      </c>
      <c r="O37" s="28" t="s">
        <v>66</v>
      </c>
    </row>
    <row r="38" spans="1:15">
      <c r="B38" s="73" t="s">
        <v>136</v>
      </c>
      <c r="C38" s="73" t="s">
        <v>191</v>
      </c>
      <c r="D38" s="73" t="str">
        <f>_xlfn.XLOOKUP($B38,'4. Durée du projet'!$B$22:$B$33,'4. Durée du projet'!$C$22:$C$33)</f>
        <v/>
      </c>
      <c r="E38" s="74" t="s">
        <v>197</v>
      </c>
      <c r="F38" s="73" t="s">
        <v>172</v>
      </c>
      <c r="H38" s="71" t="e">
        <f t="shared" ca="1" si="2"/>
        <v>#NAME?</v>
      </c>
      <c r="I38" s="71" t="e">
        <f t="shared" ca="1" si="2"/>
        <v>#NAME?</v>
      </c>
      <c r="J38" s="71" t="e">
        <f t="shared" ca="1" si="2"/>
        <v>#NAME?</v>
      </c>
      <c r="K38" s="71" t="e">
        <f t="shared" ca="1" si="2"/>
        <v>#NAME?</v>
      </c>
      <c r="L38" s="102" t="e">
        <f t="shared" ca="1" si="3"/>
        <v>#NAME?</v>
      </c>
      <c r="O38" s="28" t="s">
        <v>66</v>
      </c>
    </row>
    <row r="39" spans="1:15">
      <c r="B39" s="73" t="s">
        <v>143</v>
      </c>
      <c r="C39" s="73" t="s">
        <v>191</v>
      </c>
      <c r="D39" s="73" t="str">
        <f>_xlfn.XLOOKUP($B39,'4. Durée du projet'!$B$22:$B$33,'4. Durée du projet'!$C$22:$C$33)</f>
        <v/>
      </c>
      <c r="E39" s="74" t="s">
        <v>198</v>
      </c>
      <c r="F39" s="73" t="s">
        <v>172</v>
      </c>
      <c r="H39" s="71" t="e">
        <f t="shared" ca="1" si="2"/>
        <v>#NAME?</v>
      </c>
      <c r="I39" s="71" t="e">
        <f t="shared" ca="1" si="2"/>
        <v>#NAME?</v>
      </c>
      <c r="J39" s="71" t="e">
        <f t="shared" ca="1" si="2"/>
        <v>#NAME?</v>
      </c>
      <c r="K39" s="71" t="e">
        <f t="shared" ca="1" si="2"/>
        <v>#NAME?</v>
      </c>
      <c r="L39" s="102" t="e">
        <f t="shared" ca="1" si="3"/>
        <v>#NAME?</v>
      </c>
      <c r="O39" s="28" t="s">
        <v>66</v>
      </c>
    </row>
    <row r="40" spans="1:15">
      <c r="B40" s="73" t="s">
        <v>150</v>
      </c>
      <c r="C40" s="73" t="s">
        <v>191</v>
      </c>
      <c r="D40" s="73" t="str">
        <f>_xlfn.XLOOKUP($B40,'4. Durée du projet'!$B$22:$B$33,'4. Durée du projet'!$C$22:$C$33)</f>
        <v/>
      </c>
      <c r="E40" s="74" t="s">
        <v>199</v>
      </c>
      <c r="F40" s="73" t="s">
        <v>172</v>
      </c>
      <c r="H40" s="71" t="e">
        <f t="shared" ca="1" si="2"/>
        <v>#NAME?</v>
      </c>
      <c r="I40" s="71" t="e">
        <f t="shared" ca="1" si="2"/>
        <v>#NAME?</v>
      </c>
      <c r="J40" s="71" t="e">
        <f t="shared" ca="1" si="2"/>
        <v>#NAME?</v>
      </c>
      <c r="K40" s="71" t="e">
        <f t="shared" ca="1" si="2"/>
        <v>#NAME?</v>
      </c>
      <c r="L40" s="102" t="e">
        <f t="shared" ca="1" si="3"/>
        <v>#NAME?</v>
      </c>
      <c r="O40" s="28" t="s">
        <v>66</v>
      </c>
    </row>
    <row r="41" spans="1:15" ht="4.5" customHeight="1">
      <c r="A41" s="103"/>
      <c r="B41" s="104"/>
      <c r="C41" s="104"/>
      <c r="D41" s="104"/>
      <c r="E41" s="105"/>
      <c r="F41" s="104"/>
      <c r="G41" s="105"/>
      <c r="H41" s="105"/>
      <c r="I41" s="105"/>
      <c r="J41" s="105"/>
      <c r="K41" s="105"/>
      <c r="L41" s="106"/>
      <c r="M41" s="103"/>
      <c r="N41" s="103"/>
      <c r="O41" s="28" t="s">
        <v>66</v>
      </c>
    </row>
    <row r="42" spans="1:15" s="26" customFormat="1">
      <c r="B42" s="107" t="s">
        <v>167</v>
      </c>
      <c r="C42" s="107" t="s">
        <v>191</v>
      </c>
      <c r="D42" s="107"/>
      <c r="E42" s="108" t="s">
        <v>200</v>
      </c>
      <c r="F42" s="107" t="s">
        <v>172</v>
      </c>
      <c r="G42" s="78"/>
      <c r="H42" s="109" t="e">
        <f ca="1">SUM(H33:H41)</f>
        <v>#NAME?</v>
      </c>
      <c r="I42" s="109" t="e">
        <f ca="1">SUM(I33:I41)</f>
        <v>#NAME?</v>
      </c>
      <c r="J42" s="109" t="e">
        <f ca="1">SUM(J33:J41)</f>
        <v>#NAME?</v>
      </c>
      <c r="K42" s="109" t="e">
        <f ca="1">SUM(K33:K41)</f>
        <v>#NAME?</v>
      </c>
      <c r="L42" s="109" t="e">
        <f ca="1">SUM(L33:L41)</f>
        <v>#NAME?</v>
      </c>
      <c r="O42" s="28" t="s">
        <v>66</v>
      </c>
    </row>
    <row r="43" spans="1:15">
      <c r="O43" s="28" t="s">
        <v>66</v>
      </c>
    </row>
    <row r="44" spans="1:15">
      <c r="O44" s="28" t="s">
        <v>66</v>
      </c>
    </row>
    <row r="45" spans="1:15">
      <c r="A45" s="35" t="s">
        <v>201</v>
      </c>
      <c r="B45" s="98"/>
      <c r="C45" s="98"/>
      <c r="D45" s="98"/>
      <c r="E45" s="99"/>
      <c r="F45" s="98"/>
      <c r="G45" s="99"/>
      <c r="H45" s="99"/>
      <c r="I45" s="99"/>
      <c r="J45" s="99"/>
      <c r="K45" s="99"/>
      <c r="L45" s="100"/>
      <c r="M45" s="101"/>
      <c r="O45" s="28" t="s">
        <v>66</v>
      </c>
    </row>
    <row r="46" spans="1:15">
      <c r="B46" s="73"/>
      <c r="C46" s="73"/>
      <c r="D46" s="73"/>
      <c r="E46" s="74" t="s">
        <v>180</v>
      </c>
      <c r="F46" s="73" t="s">
        <v>172</v>
      </c>
      <c r="H46" s="110" t="e">
        <f ca="1">H18</f>
        <v>#NAME?</v>
      </c>
      <c r="I46" s="110" t="e">
        <f ca="1">I18</f>
        <v>#NAME?</v>
      </c>
      <c r="J46" s="110" t="e">
        <f ca="1">J18</f>
        <v>#NAME?</v>
      </c>
      <c r="K46" s="110" t="e">
        <f ca="1">K18</f>
        <v>#NAME?</v>
      </c>
      <c r="L46" s="111" t="e">
        <f ca="1">SUM(H46:K46)</f>
        <v>#NAME?</v>
      </c>
      <c r="O46" s="28" t="s">
        <v>66</v>
      </c>
    </row>
    <row r="47" spans="1:15">
      <c r="B47" s="73"/>
      <c r="C47" s="73"/>
      <c r="D47" s="73"/>
      <c r="E47" s="74" t="s">
        <v>202</v>
      </c>
      <c r="F47" s="73" t="s">
        <v>172</v>
      </c>
      <c r="H47" s="110" t="e">
        <f ca="1">-H42</f>
        <v>#NAME?</v>
      </c>
      <c r="I47" s="110" t="e">
        <f ca="1">-I42</f>
        <v>#NAME?</v>
      </c>
      <c r="J47" s="110" t="e">
        <f ca="1">-J42</f>
        <v>#NAME?</v>
      </c>
      <c r="K47" s="110" t="e">
        <f ca="1">-K42</f>
        <v>#NAME?</v>
      </c>
      <c r="L47" s="111" t="e">
        <f ca="1">-L42</f>
        <v>#NAME?</v>
      </c>
      <c r="O47" s="28" t="s">
        <v>66</v>
      </c>
    </row>
    <row r="48" spans="1:15" ht="4.5" customHeight="1">
      <c r="A48" s="103"/>
      <c r="B48" s="104"/>
      <c r="C48" s="104"/>
      <c r="D48" s="104"/>
      <c r="E48" s="105"/>
      <c r="F48" s="104"/>
      <c r="G48" s="105"/>
      <c r="H48" s="105"/>
      <c r="I48" s="105"/>
      <c r="J48" s="105"/>
      <c r="K48" s="105"/>
      <c r="L48" s="106"/>
      <c r="M48" s="103"/>
      <c r="N48" s="103"/>
      <c r="O48" s="28" t="s">
        <v>66</v>
      </c>
    </row>
    <row r="49" spans="1:15" s="26" customFormat="1">
      <c r="B49" s="76"/>
      <c r="C49" s="76"/>
      <c r="D49" s="76"/>
      <c r="E49" s="77" t="s">
        <v>203</v>
      </c>
      <c r="F49" s="76" t="s">
        <v>172</v>
      </c>
      <c r="G49" s="78"/>
      <c r="H49" s="112" t="e">
        <f ca="1">SUM(H46,H47)</f>
        <v>#NAME?</v>
      </c>
      <c r="I49" s="112" t="e">
        <f ca="1">SUM(I46,I47)</f>
        <v>#NAME?</v>
      </c>
      <c r="J49" s="112" t="e">
        <f ca="1">SUM(J46,J47)</f>
        <v>#NAME?</v>
      </c>
      <c r="K49" s="112" t="e">
        <f ca="1">SUM(K46,K47)</f>
        <v>#NAME?</v>
      </c>
      <c r="L49" s="112" t="e">
        <f ca="1">SUM(L46,L47)</f>
        <v>#NAME?</v>
      </c>
      <c r="O49" s="28" t="s">
        <v>66</v>
      </c>
    </row>
    <row r="50" spans="1:15" ht="4.5" customHeight="1">
      <c r="A50" s="26"/>
      <c r="B50" s="113"/>
      <c r="C50" s="113"/>
      <c r="D50" s="113"/>
      <c r="E50" s="114"/>
      <c r="F50" s="113"/>
      <c r="G50" s="114"/>
      <c r="H50" s="114"/>
      <c r="I50" s="114"/>
      <c r="J50" s="114"/>
      <c r="K50" s="114"/>
      <c r="L50" s="115"/>
      <c r="M50" s="103"/>
      <c r="N50" s="103"/>
      <c r="O50" s="28" t="s">
        <v>66</v>
      </c>
    </row>
    <row r="51" spans="1:15">
      <c r="A51" s="26"/>
      <c r="B51" s="73" t="s">
        <v>167</v>
      </c>
      <c r="C51" s="73" t="s">
        <v>204</v>
      </c>
      <c r="D51" s="73"/>
      <c r="E51" s="74" t="s">
        <v>205</v>
      </c>
      <c r="F51" s="73" t="s">
        <v>172</v>
      </c>
      <c r="H51" s="71">
        <f t="shared" ref="H51:K53" si="4">SUMIFS(MH_Mittel,MH_Jahr,H$4,MH_Code,$C51)</f>
        <v>0</v>
      </c>
      <c r="I51" s="71">
        <f t="shared" si="4"/>
        <v>0</v>
      </c>
      <c r="J51" s="71">
        <f t="shared" si="4"/>
        <v>0</v>
      </c>
      <c r="K51" s="71">
        <f t="shared" si="4"/>
        <v>0</v>
      </c>
      <c r="L51" s="102">
        <f>SUM(H51:K51)</f>
        <v>0</v>
      </c>
      <c r="M51" s="21" t="str">
        <f>IF(SUM(H51:K51)&gt;0,"JOINDRE LA CONFIRMATION DES PRESTATIONS PROPRES","")</f>
        <v/>
      </c>
      <c r="O51" s="28" t="s">
        <v>66</v>
      </c>
    </row>
    <row r="52" spans="1:15">
      <c r="A52" s="26"/>
      <c r="B52" s="73" t="s">
        <v>167</v>
      </c>
      <c r="C52" s="73" t="s">
        <v>206</v>
      </c>
      <c r="D52" s="73"/>
      <c r="E52" s="74" t="s">
        <v>207</v>
      </c>
      <c r="F52" s="73" t="s">
        <v>172</v>
      </c>
      <c r="H52" s="71">
        <f t="shared" si="4"/>
        <v>0</v>
      </c>
      <c r="I52" s="71">
        <f t="shared" si="4"/>
        <v>0</v>
      </c>
      <c r="J52" s="71">
        <f t="shared" si="4"/>
        <v>0</v>
      </c>
      <c r="K52" s="71">
        <f t="shared" si="4"/>
        <v>0</v>
      </c>
      <c r="L52" s="102">
        <f>SUM(H52:K52)</f>
        <v>0</v>
      </c>
      <c r="M52" s="21" t="str">
        <f>IF(SUM(H52:K52)&gt;0,"JOINDRE LA CONFIRMATION DES FONDS TIERS","")</f>
        <v/>
      </c>
      <c r="O52" s="28" t="s">
        <v>66</v>
      </c>
    </row>
    <row r="53" spans="1:15">
      <c r="A53" s="26"/>
      <c r="B53" s="73" t="s">
        <v>167</v>
      </c>
      <c r="C53" s="73" t="s">
        <v>208</v>
      </c>
      <c r="D53" s="73"/>
      <c r="E53" s="74" t="s">
        <v>209</v>
      </c>
      <c r="F53" s="73" t="s">
        <v>172</v>
      </c>
      <c r="H53" s="71">
        <f t="shared" si="4"/>
        <v>0</v>
      </c>
      <c r="I53" s="71">
        <f t="shared" si="4"/>
        <v>0</v>
      </c>
      <c r="J53" s="71">
        <f t="shared" si="4"/>
        <v>0</v>
      </c>
      <c r="K53" s="71">
        <f t="shared" si="4"/>
        <v>0</v>
      </c>
      <c r="L53" s="102">
        <f>SUM(H53:K53)</f>
        <v>0</v>
      </c>
      <c r="M53" s="21" t="str">
        <f>IF(SUM(H53:K53)&gt;0,"JOINDRE LA CONFIRMATION DES FONDS TIERS PROVENANT D'AUTRES CONTRIBUTIONS FÉDÉRALES","")</f>
        <v/>
      </c>
      <c r="O53" s="28" t="s">
        <v>66</v>
      </c>
    </row>
    <row r="54" spans="1:15" ht="4.5" customHeight="1">
      <c r="A54" s="103"/>
      <c r="B54" s="104"/>
      <c r="C54" s="104"/>
      <c r="D54" s="104"/>
      <c r="E54" s="105"/>
      <c r="F54" s="104"/>
      <c r="G54" s="105"/>
      <c r="H54" s="105"/>
      <c r="I54" s="105"/>
      <c r="J54" s="105"/>
      <c r="K54" s="105"/>
      <c r="L54" s="106"/>
      <c r="M54" s="103"/>
      <c r="N54" s="103"/>
      <c r="O54" s="28" t="s">
        <v>66</v>
      </c>
    </row>
    <row r="55" spans="1:15">
      <c r="A55" s="26"/>
      <c r="B55" s="116"/>
      <c r="C55" s="116"/>
      <c r="D55" s="116"/>
      <c r="E55" s="117" t="s">
        <v>210</v>
      </c>
      <c r="F55" s="116" t="s">
        <v>172</v>
      </c>
      <c r="G55" s="80"/>
      <c r="H55" s="118" t="e">
        <f ca="1">SUM(H51:H53)-H49</f>
        <v>#NAME?</v>
      </c>
      <c r="I55" s="118" t="e">
        <f ca="1">SUM(I51:I53)-I49</f>
        <v>#NAME?</v>
      </c>
      <c r="J55" s="118" t="e">
        <f ca="1">SUM(J51:J53)-J49</f>
        <v>#NAME?</v>
      </c>
      <c r="K55" s="119" t="e">
        <f ca="1">SUM(K51:K53)-K49</f>
        <v>#NAME?</v>
      </c>
      <c r="L55" s="120" t="e">
        <f ca="1">SUM(L51:L53)-L49</f>
        <v>#NAME?</v>
      </c>
      <c r="M55" s="20"/>
      <c r="O55" s="28" t="s">
        <v>66</v>
      </c>
    </row>
    <row r="56" spans="1:15">
      <c r="H56" s="121"/>
      <c r="I56" s="121"/>
      <c r="J56" s="121"/>
      <c r="K56" s="121"/>
      <c r="O56" s="28" t="s">
        <v>66</v>
      </c>
    </row>
    <row r="57" spans="1:15">
      <c r="H57" s="121"/>
      <c r="I57" s="121"/>
      <c r="J57" s="121"/>
      <c r="K57" s="121"/>
      <c r="O57" s="28" t="s">
        <v>66</v>
      </c>
    </row>
    <row r="58" spans="1:15">
      <c r="O58" s="28" t="s">
        <v>66</v>
      </c>
    </row>
    <row r="59" spans="1:15">
      <c r="A59" s="28" t="s">
        <v>66</v>
      </c>
      <c r="B59" s="28" t="s">
        <v>66</v>
      </c>
      <c r="C59" s="28" t="s">
        <v>66</v>
      </c>
      <c r="D59" s="28" t="s">
        <v>66</v>
      </c>
      <c r="E59" s="28" t="s">
        <v>66</v>
      </c>
      <c r="F59" s="28" t="s">
        <v>66</v>
      </c>
      <c r="G59" s="28" t="s">
        <v>66</v>
      </c>
      <c r="H59" s="28" t="s">
        <v>66</v>
      </c>
      <c r="I59" s="28" t="s">
        <v>66</v>
      </c>
      <c r="J59" s="28" t="s">
        <v>66</v>
      </c>
      <c r="K59" s="28" t="s">
        <v>66</v>
      </c>
      <c r="L59" s="28" t="s">
        <v>66</v>
      </c>
      <c r="M59" s="28" t="s">
        <v>66</v>
      </c>
      <c r="N59" s="28" t="s">
        <v>66</v>
      </c>
      <c r="O59" s="28" t="s">
        <v>66</v>
      </c>
    </row>
  </sheetData>
  <phoneticPr fontId="23" type="noConversion"/>
  <conditionalFormatting sqref="L55">
    <cfRule type="cellIs" dxfId="9" priority="3" operator="equal">
      <formula>0</formula>
    </cfRule>
    <cfRule type="cellIs" dxfId="8" priority="4" operator="notEqual">
      <formula>0</formula>
    </cfRule>
  </conditionalFormatting>
  <conditionalFormatting sqref="M51:M53">
    <cfRule type="expression" dxfId="7" priority="2">
      <formula>LEN(TRIM(M51))&gt;0</formula>
    </cfRule>
  </conditionalFormatting>
  <pageMargins left="0.7" right="0.7" top="0.78749999999999998" bottom="0.78749999999999998" header="0.511811023622047" footer="0.511811023622047"/>
  <pageSetup paperSize="9" orientation="portrait" horizontalDpi="300" verticalDpi="300"/>
  <extLst>
    <ext xmlns:x14="http://schemas.microsoft.com/office/spreadsheetml/2009/9/main" uri="{78C0D931-6437-407d-A8EE-F0AAD7539E65}">
      <x14:conditionalFormattings>
        <x14:conditionalFormatting xmlns:xm="http://schemas.microsoft.com/office/excel/2006/main">
          <x14:cfRule type="iconSet" priority="5" id="{884432C4-FA1A-4C33-B1A1-FA70457EA7FA}">
            <x14:iconSet custom="1">
              <x14:cfvo type="percent">
                <xm:f>0</xm:f>
              </x14:cfvo>
              <x14:cfvo type="num">
                <xm:f>0</xm:f>
              </x14:cfvo>
              <x14:cfvo type="num">
                <xm:f>0</xm:f>
              </x14:cfvo>
              <x14:cfIcon iconSet="3Symbols" iconId="0"/>
              <x14:cfIcon iconSet="3Symbols" iconId="2"/>
              <x14:cfIcon iconSet="3Symbols" iconId="0"/>
            </x14:iconSet>
          </x14:cfRule>
          <xm:sqref>L55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A6A6A6"/>
  </sheetPr>
  <dimension ref="A1:BU34"/>
  <sheetViews>
    <sheetView zoomScaleNormal="100" workbookViewId="0" xr3:uid="{F9CF3CF3-643B-5BE6-8B46-32C596A47465}">
      <pane xSplit="7" ySplit="22" topLeftCell="H23" activePane="bottomRight" state="frozen"/>
      <selection pane="bottomRight" activeCell="J60" sqref="J60"/>
      <selection pane="bottomLeft" activeCell="A23" sqref="A23"/>
      <selection pane="topRight" activeCell="H1" sqref="H1"/>
    </sheetView>
  </sheetViews>
  <sheetFormatPr defaultColWidth="11.5" defaultRowHeight="14.45"/>
  <cols>
    <col min="1" max="1" width="3.25" style="21" customWidth="1"/>
    <col min="2" max="3" width="5.5" style="25" hidden="1" customWidth="1"/>
    <col min="4" max="4" width="28" style="21" customWidth="1"/>
    <col min="5" max="5" width="31.5" style="21" customWidth="1"/>
    <col min="6" max="7" width="15.75" style="25" customWidth="1"/>
    <col min="8" max="8" width="1.25" style="21" customWidth="1"/>
    <col min="9" max="68" width="4.125" style="21" customWidth="1"/>
    <col min="69" max="69" width="4" style="21" customWidth="1"/>
    <col min="70" max="70" width="14.5" style="25" hidden="1" customWidth="1"/>
    <col min="71" max="71" width="5" style="21" customWidth="1"/>
    <col min="72" max="72" width="11.5" style="21"/>
    <col min="73" max="73" width="1.875" style="21" customWidth="1"/>
    <col min="74" max="16384" width="11.5" style="21"/>
  </cols>
  <sheetData>
    <row r="1" spans="1:73" ht="18.600000000000001">
      <c r="A1" s="27" t="s">
        <v>211</v>
      </c>
      <c r="BU1" s="28" t="s">
        <v>66</v>
      </c>
    </row>
    <row r="2" spans="1:73">
      <c r="BU2" s="28" t="s">
        <v>66</v>
      </c>
    </row>
    <row r="3" spans="1:73">
      <c r="BU3" s="28" t="s">
        <v>66</v>
      </c>
    </row>
    <row r="4" spans="1:73">
      <c r="BU4" s="28" t="s">
        <v>66</v>
      </c>
    </row>
    <row r="5" spans="1:73">
      <c r="E5" s="26" t="s">
        <v>212</v>
      </c>
      <c r="BU5" s="28" t="s">
        <v>66</v>
      </c>
    </row>
    <row r="6" spans="1:73">
      <c r="C6" s="25" t="s">
        <v>213</v>
      </c>
      <c r="D6" s="74" t="s">
        <v>214</v>
      </c>
      <c r="E6" s="67"/>
      <c r="BU6" s="28" t="s">
        <v>66</v>
      </c>
    </row>
    <row r="7" spans="1:73">
      <c r="C7" s="25" t="s">
        <v>215</v>
      </c>
      <c r="D7" s="74" t="s">
        <v>216</v>
      </c>
      <c r="E7" s="67"/>
      <c r="BU7" s="28" t="s">
        <v>66</v>
      </c>
    </row>
    <row r="8" spans="1:73">
      <c r="C8" s="25" t="s">
        <v>217</v>
      </c>
      <c r="D8" s="74" t="s">
        <v>218</v>
      </c>
      <c r="E8" s="67"/>
      <c r="BU8" s="28" t="s">
        <v>66</v>
      </c>
    </row>
    <row r="9" spans="1:73">
      <c r="C9" s="25" t="s">
        <v>219</v>
      </c>
      <c r="D9" s="74" t="s">
        <v>220</v>
      </c>
      <c r="E9" s="67"/>
      <c r="BU9" s="28" t="s">
        <v>66</v>
      </c>
    </row>
    <row r="10" spans="1:73">
      <c r="C10" s="25" t="s">
        <v>221</v>
      </c>
      <c r="D10" s="74" t="s">
        <v>222</v>
      </c>
      <c r="E10" s="67"/>
      <c r="BU10" s="28" t="s">
        <v>66</v>
      </c>
    </row>
    <row r="11" spans="1:73">
      <c r="C11" s="25" t="s">
        <v>223</v>
      </c>
      <c r="D11" s="74" t="s">
        <v>224</v>
      </c>
      <c r="E11" s="67"/>
      <c r="BU11" s="28" t="s">
        <v>66</v>
      </c>
    </row>
    <row r="12" spans="1:73">
      <c r="C12" s="25" t="s">
        <v>225</v>
      </c>
      <c r="D12" s="74" t="s">
        <v>226</v>
      </c>
      <c r="E12" s="67"/>
      <c r="BU12" s="28" t="s">
        <v>66</v>
      </c>
    </row>
    <row r="13" spans="1:73">
      <c r="C13" s="25" t="s">
        <v>227</v>
      </c>
      <c r="D13" s="74" t="s">
        <v>228</v>
      </c>
      <c r="E13" s="67"/>
      <c r="BU13" s="28" t="s">
        <v>66</v>
      </c>
    </row>
    <row r="14" spans="1:73">
      <c r="BU14" s="28" t="s">
        <v>66</v>
      </c>
    </row>
    <row r="15" spans="1:73">
      <c r="BU15" s="28" t="s">
        <v>66</v>
      </c>
    </row>
    <row r="16" spans="1:73">
      <c r="D16" s="122" t="s">
        <v>229</v>
      </c>
      <c r="E16" s="122" t="s">
        <v>230</v>
      </c>
      <c r="F16" s="122" t="s">
        <v>211</v>
      </c>
      <c r="BU16" s="28" t="s">
        <v>66</v>
      </c>
    </row>
    <row r="17" spans="2:73">
      <c r="D17" s="123" t="str">
        <f ca="1">IF(_xlfn.MINIFS(F24:F31,F24:F31,"&gt;"&amp;0)=0,"",_xlfn.MINIFS(F24:F31,F24:F31,"&gt;"&amp;0))</f>
        <v/>
      </c>
      <c r="E17" s="123" t="str">
        <f ca="1">IF(_xlfn.MAXIFS(G24:G31,G24:G31,"&gt;"&amp;0)=0,"",_xlfn.MAXIFS(G24:G31,G24:G31,"&gt;"&amp;0))</f>
        <v/>
      </c>
      <c r="F17" s="124" t="str">
        <f ca="1">IFERROR(DATEDIF(D17,E17,"m")&amp;" Monat(e)","")</f>
        <v/>
      </c>
      <c r="BU17" s="28" t="s">
        <v>66</v>
      </c>
    </row>
    <row r="18" spans="2:73">
      <c r="BU18" s="28" t="s">
        <v>66</v>
      </c>
    </row>
    <row r="19" spans="2:73">
      <c r="BU19" s="28" t="s">
        <v>66</v>
      </c>
    </row>
    <row r="20" spans="2:73">
      <c r="I20" s="159">
        <v>2025</v>
      </c>
      <c r="J20" s="159"/>
      <c r="K20" s="159"/>
      <c r="L20" s="159"/>
      <c r="M20" s="159"/>
      <c r="N20" s="159"/>
      <c r="O20" s="159"/>
      <c r="P20" s="159"/>
      <c r="Q20" s="159"/>
      <c r="R20" s="159"/>
      <c r="S20" s="159"/>
      <c r="T20" s="159"/>
      <c r="U20" s="159">
        <v>2026</v>
      </c>
      <c r="V20" s="159"/>
      <c r="W20" s="159"/>
      <c r="X20" s="159"/>
      <c r="Y20" s="159"/>
      <c r="Z20" s="159"/>
      <c r="AA20" s="159"/>
      <c r="AB20" s="159"/>
      <c r="AC20" s="159"/>
      <c r="AD20" s="159"/>
      <c r="AE20" s="159"/>
      <c r="AF20" s="159"/>
      <c r="AG20" s="159">
        <v>2027</v>
      </c>
      <c r="AH20" s="159"/>
      <c r="AI20" s="159"/>
      <c r="AJ20" s="159"/>
      <c r="AK20" s="159"/>
      <c r="AL20" s="159"/>
      <c r="AM20" s="159"/>
      <c r="AN20" s="159"/>
      <c r="AO20" s="159"/>
      <c r="AP20" s="159"/>
      <c r="AQ20" s="159"/>
      <c r="AR20" s="159"/>
      <c r="AS20" s="159">
        <v>2028</v>
      </c>
      <c r="AT20" s="159"/>
      <c r="AU20" s="159"/>
      <c r="AV20" s="159"/>
      <c r="AW20" s="159"/>
      <c r="AX20" s="159"/>
      <c r="AY20" s="159"/>
      <c r="AZ20" s="159"/>
      <c r="BA20" s="159"/>
      <c r="BB20" s="159"/>
      <c r="BC20" s="159"/>
      <c r="BD20" s="159"/>
      <c r="BE20" s="159">
        <v>2029</v>
      </c>
      <c r="BF20" s="159"/>
      <c r="BG20" s="159"/>
      <c r="BH20" s="159"/>
      <c r="BI20" s="159"/>
      <c r="BJ20" s="159"/>
      <c r="BK20" s="159"/>
      <c r="BL20" s="159"/>
      <c r="BM20" s="159"/>
      <c r="BN20" s="159"/>
      <c r="BO20" s="159"/>
      <c r="BP20" s="159"/>
      <c r="BU20" s="28" t="s">
        <v>66</v>
      </c>
    </row>
    <row r="21" spans="2:73" hidden="1">
      <c r="I21" s="29">
        <v>2025</v>
      </c>
      <c r="J21" s="29">
        <v>2025</v>
      </c>
      <c r="K21" s="29">
        <v>2025</v>
      </c>
      <c r="L21" s="29">
        <v>2025</v>
      </c>
      <c r="M21" s="29">
        <v>2025</v>
      </c>
      <c r="N21" s="29">
        <v>2025</v>
      </c>
      <c r="O21" s="29">
        <v>2025</v>
      </c>
      <c r="P21" s="29">
        <v>2025</v>
      </c>
      <c r="Q21" s="29">
        <v>2025</v>
      </c>
      <c r="R21" s="29">
        <v>2025</v>
      </c>
      <c r="S21" s="29">
        <v>2025</v>
      </c>
      <c r="T21" s="29">
        <v>2025</v>
      </c>
      <c r="U21" s="29">
        <v>2026</v>
      </c>
      <c r="V21" s="29">
        <v>2026</v>
      </c>
      <c r="W21" s="29">
        <v>2026</v>
      </c>
      <c r="X21" s="29">
        <v>2026</v>
      </c>
      <c r="Y21" s="29">
        <v>2026</v>
      </c>
      <c r="Z21" s="29">
        <v>2026</v>
      </c>
      <c r="AA21" s="29">
        <v>2026</v>
      </c>
      <c r="AB21" s="29">
        <v>2026</v>
      </c>
      <c r="AC21" s="29">
        <v>2026</v>
      </c>
      <c r="AD21" s="29">
        <v>2026</v>
      </c>
      <c r="AE21" s="29">
        <v>2026</v>
      </c>
      <c r="AF21" s="29">
        <v>2026</v>
      </c>
      <c r="AG21" s="29">
        <v>2027</v>
      </c>
      <c r="AH21" s="29">
        <v>2027</v>
      </c>
      <c r="AI21" s="29">
        <v>2027</v>
      </c>
      <c r="AJ21" s="29">
        <v>2027</v>
      </c>
      <c r="AK21" s="29">
        <v>2027</v>
      </c>
      <c r="AL21" s="29">
        <v>2027</v>
      </c>
      <c r="AM21" s="29">
        <v>2027</v>
      </c>
      <c r="AN21" s="29">
        <v>2027</v>
      </c>
      <c r="AO21" s="29">
        <v>2027</v>
      </c>
      <c r="AP21" s="29">
        <v>2027</v>
      </c>
      <c r="AQ21" s="29">
        <v>2027</v>
      </c>
      <c r="AR21" s="29">
        <v>2027</v>
      </c>
      <c r="AS21" s="29">
        <v>2028</v>
      </c>
      <c r="AT21" s="29">
        <v>2028</v>
      </c>
      <c r="AU21" s="29">
        <v>2028</v>
      </c>
      <c r="AV21" s="29">
        <v>2028</v>
      </c>
      <c r="AW21" s="29">
        <v>2028</v>
      </c>
      <c r="AX21" s="29">
        <v>2028</v>
      </c>
      <c r="AY21" s="29">
        <v>2028</v>
      </c>
      <c r="AZ21" s="29">
        <v>2028</v>
      </c>
      <c r="BA21" s="29">
        <v>2028</v>
      </c>
      <c r="BB21" s="29">
        <v>2028</v>
      </c>
      <c r="BC21" s="29">
        <v>2028</v>
      </c>
      <c r="BD21" s="29">
        <v>2028</v>
      </c>
      <c r="BE21" s="29">
        <v>2029</v>
      </c>
      <c r="BF21" s="29">
        <v>2029</v>
      </c>
      <c r="BG21" s="29">
        <v>2029</v>
      </c>
      <c r="BH21" s="29">
        <v>2029</v>
      </c>
      <c r="BI21" s="29">
        <v>2029</v>
      </c>
      <c r="BJ21" s="29">
        <v>2029</v>
      </c>
      <c r="BK21" s="29">
        <v>2029</v>
      </c>
      <c r="BL21" s="29">
        <v>2029</v>
      </c>
      <c r="BM21" s="29">
        <v>2029</v>
      </c>
      <c r="BN21" s="29">
        <v>2029</v>
      </c>
      <c r="BO21" s="29">
        <v>2029</v>
      </c>
      <c r="BP21" s="29">
        <v>2029</v>
      </c>
      <c r="BU21" s="28" t="s">
        <v>66</v>
      </c>
    </row>
    <row r="22" spans="2:73" ht="15.75" customHeight="1">
      <c r="B22" s="31" t="s">
        <v>77</v>
      </c>
      <c r="C22" s="31" t="s">
        <v>78</v>
      </c>
      <c r="D22" s="26" t="s">
        <v>9</v>
      </c>
      <c r="E22" s="26" t="s">
        <v>231</v>
      </c>
      <c r="F22" s="25" t="s">
        <v>232</v>
      </c>
      <c r="G22" s="25" t="s">
        <v>233</v>
      </c>
      <c r="I22" s="91">
        <v>1</v>
      </c>
      <c r="J22" s="91">
        <v>2</v>
      </c>
      <c r="K22" s="91">
        <v>3</v>
      </c>
      <c r="L22" s="91">
        <v>4</v>
      </c>
      <c r="M22" s="91">
        <v>5</v>
      </c>
      <c r="N22" s="91">
        <v>6</v>
      </c>
      <c r="O22" s="91">
        <v>7</v>
      </c>
      <c r="P22" s="91">
        <v>8</v>
      </c>
      <c r="Q22" s="91">
        <v>9</v>
      </c>
      <c r="R22" s="91">
        <v>10</v>
      </c>
      <c r="S22" s="91">
        <v>11</v>
      </c>
      <c r="T22" s="91">
        <v>12</v>
      </c>
      <c r="U22" s="91">
        <v>1</v>
      </c>
      <c r="V22" s="91">
        <v>2</v>
      </c>
      <c r="W22" s="91">
        <v>3</v>
      </c>
      <c r="X22" s="91">
        <v>4</v>
      </c>
      <c r="Y22" s="91">
        <v>5</v>
      </c>
      <c r="Z22" s="91">
        <v>6</v>
      </c>
      <c r="AA22" s="91">
        <v>7</v>
      </c>
      <c r="AB22" s="91">
        <v>8</v>
      </c>
      <c r="AC22" s="91">
        <v>9</v>
      </c>
      <c r="AD22" s="91">
        <v>10</v>
      </c>
      <c r="AE22" s="91">
        <v>11</v>
      </c>
      <c r="AF22" s="91">
        <v>12</v>
      </c>
      <c r="AG22" s="91">
        <v>1</v>
      </c>
      <c r="AH22" s="91">
        <v>2</v>
      </c>
      <c r="AI22" s="91">
        <v>3</v>
      </c>
      <c r="AJ22" s="91">
        <v>4</v>
      </c>
      <c r="AK22" s="91">
        <v>5</v>
      </c>
      <c r="AL22" s="91">
        <v>6</v>
      </c>
      <c r="AM22" s="91">
        <v>7</v>
      </c>
      <c r="AN22" s="91">
        <v>8</v>
      </c>
      <c r="AO22" s="91">
        <v>9</v>
      </c>
      <c r="AP22" s="91">
        <v>10</v>
      </c>
      <c r="AQ22" s="91">
        <v>11</v>
      </c>
      <c r="AR22" s="91">
        <v>12</v>
      </c>
      <c r="AS22" s="91">
        <v>1</v>
      </c>
      <c r="AT22" s="91">
        <v>2</v>
      </c>
      <c r="AU22" s="91">
        <v>3</v>
      </c>
      <c r="AV22" s="91">
        <v>4</v>
      </c>
      <c r="AW22" s="91">
        <v>5</v>
      </c>
      <c r="AX22" s="91">
        <v>6</v>
      </c>
      <c r="AY22" s="91">
        <v>7</v>
      </c>
      <c r="AZ22" s="91">
        <v>8</v>
      </c>
      <c r="BA22" s="91">
        <v>9</v>
      </c>
      <c r="BB22" s="91">
        <v>10</v>
      </c>
      <c r="BC22" s="91">
        <v>11</v>
      </c>
      <c r="BD22" s="91">
        <v>12</v>
      </c>
      <c r="BE22" s="91">
        <v>1</v>
      </c>
      <c r="BF22" s="91">
        <v>2</v>
      </c>
      <c r="BG22" s="91">
        <v>3</v>
      </c>
      <c r="BH22" s="91">
        <v>4</v>
      </c>
      <c r="BI22" s="91">
        <v>5</v>
      </c>
      <c r="BJ22" s="91">
        <v>6</v>
      </c>
      <c r="BK22" s="91">
        <v>7</v>
      </c>
      <c r="BL22" s="91">
        <v>8</v>
      </c>
      <c r="BM22" s="91">
        <v>9</v>
      </c>
      <c r="BN22" s="91">
        <v>10</v>
      </c>
      <c r="BO22" s="91">
        <v>11</v>
      </c>
      <c r="BP22" s="91">
        <v>12</v>
      </c>
      <c r="BU22" s="28" t="s">
        <v>66</v>
      </c>
    </row>
    <row r="23" spans="2:73" ht="3.75" customHeight="1">
      <c r="BU23" s="28" t="s">
        <v>66</v>
      </c>
    </row>
    <row r="24" spans="2:73">
      <c r="B24" s="73" t="s">
        <v>87</v>
      </c>
      <c r="C24" s="73" t="str">
        <f t="shared" ref="C24:C31" si="0">IFERROR(_xlfn.XLOOKUP($E24,$E$6:$E$13,$C$6:$C$13),"")</f>
        <v/>
      </c>
      <c r="D24" s="74" t="str">
        <f t="array" ref="D24">_xlfn.XLOOKUP($B24&amp;0,DAT_AP&amp;DAT_Code,DAT_Beschreibung,"")</f>
        <v>&lt;Nom du lot de travaux 1&gt;</v>
      </c>
      <c r="E24" s="67" t="s">
        <v>234</v>
      </c>
      <c r="F24" s="75" t="e">
        <f t="array" aca="1" ref="F24" ca="1">_xlfn.XLOOKUP($B24&amp;0,DAT_AP&amp;DAT_Code,INDIRECT("DAT_"&amp;F$22),"")</f>
        <v>#NAME?</v>
      </c>
      <c r="G24" s="75" t="e">
        <f t="array" aca="1" ref="G24" ca="1">_xlfn.XLOOKUP($B24&amp;0,DAT_AP&amp;DAT_Code,INDIRECT("DAT_"&amp;G$22),"")</f>
        <v>#NAME?</v>
      </c>
      <c r="BR24" s="125" t="e">
        <f t="shared" ref="BR24:BR31" ca="1" si="1">IF(G24=_xlfn.MAXIFS($G$24:$G$31,$E$24:$E$31,$E24),1,0)</f>
        <v>#NAME?</v>
      </c>
      <c r="BU24" s="28" t="s">
        <v>66</v>
      </c>
    </row>
    <row r="25" spans="2:73">
      <c r="B25" s="73" t="s">
        <v>108</v>
      </c>
      <c r="C25" s="73" t="str">
        <f t="shared" si="0"/>
        <v/>
      </c>
      <c r="D25" s="74" t="str">
        <f t="array" ref="D25">_xlfn.XLOOKUP($B25&amp;0,DAT_AP&amp;DAT_Code,DAT_Beschreibung,"")</f>
        <v>&lt;Nom du Lot de travaux 2&gt;</v>
      </c>
      <c r="E25" s="67" t="s">
        <v>234</v>
      </c>
      <c r="F25" s="75" t="e">
        <f t="array" aca="1" ref="F25" ca="1">_xlfn.XLOOKUP($B25&amp;0,DAT_AP&amp;DAT_Code,INDIRECT("DAT_"&amp;F$22),"")</f>
        <v>#NAME?</v>
      </c>
      <c r="G25" s="75" t="e">
        <f t="array" aca="1" ref="G25" ca="1">_xlfn.XLOOKUP($B25&amp;0,DAT_AP&amp;DAT_Code,INDIRECT("DAT_"&amp;G$22),"")</f>
        <v>#NAME?</v>
      </c>
      <c r="BR25" s="125" t="e">
        <f t="shared" ca="1" si="1"/>
        <v>#NAME?</v>
      </c>
      <c r="BU25" s="28" t="s">
        <v>66</v>
      </c>
    </row>
    <row r="26" spans="2:73">
      <c r="B26" s="73" t="s">
        <v>115</v>
      </c>
      <c r="C26" s="73" t="str">
        <f t="shared" si="0"/>
        <v/>
      </c>
      <c r="D26" s="74" t="str">
        <f t="array" ref="D26">_xlfn.XLOOKUP($B26&amp;0,DAT_AP&amp;DAT_Code,DAT_Beschreibung,"")</f>
        <v>&lt;Nom du Lot de travaux 3&gt;</v>
      </c>
      <c r="E26" s="67" t="s">
        <v>234</v>
      </c>
      <c r="F26" s="75" t="e">
        <f t="array" aca="1" ref="F26" ca="1">_xlfn.XLOOKUP($B26&amp;0,DAT_AP&amp;DAT_Code,INDIRECT("DAT_"&amp;F$22),"")</f>
        <v>#NAME?</v>
      </c>
      <c r="G26" s="75" t="e">
        <f t="array" aca="1" ref="G26" ca="1">_xlfn.XLOOKUP($B26&amp;0,DAT_AP&amp;DAT_Code,INDIRECT("DAT_"&amp;G$22),"")</f>
        <v>#NAME?</v>
      </c>
      <c r="BR26" s="125" t="e">
        <f t="shared" ca="1" si="1"/>
        <v>#NAME?</v>
      </c>
      <c r="BU26" s="28" t="s">
        <v>66</v>
      </c>
    </row>
    <row r="27" spans="2:73">
      <c r="B27" s="73" t="s">
        <v>122</v>
      </c>
      <c r="C27" s="73" t="str">
        <f t="shared" si="0"/>
        <v/>
      </c>
      <c r="D27" s="74" t="str">
        <f t="array" ref="D27">_xlfn.XLOOKUP($B27&amp;0,DAT_AP&amp;DAT_Code,DAT_Beschreibung,"")</f>
        <v>&lt;Nom du Lot de travaux 4&gt;</v>
      </c>
      <c r="E27" s="67" t="s">
        <v>234</v>
      </c>
      <c r="F27" s="75" t="e">
        <f t="array" aca="1" ref="F27" ca="1">_xlfn.XLOOKUP($B27&amp;0,DAT_AP&amp;DAT_Code,INDIRECT("DAT_"&amp;F$22),"")</f>
        <v>#NAME?</v>
      </c>
      <c r="G27" s="75" t="e">
        <f t="array" aca="1" ref="G27" ca="1">_xlfn.XLOOKUP($B27&amp;0,DAT_AP&amp;DAT_Code,INDIRECT("DAT_"&amp;G$22),"")</f>
        <v>#NAME?</v>
      </c>
      <c r="BR27" s="125" t="e">
        <f t="shared" ca="1" si="1"/>
        <v>#NAME?</v>
      </c>
      <c r="BU27" s="28" t="s">
        <v>66</v>
      </c>
    </row>
    <row r="28" spans="2:73">
      <c r="B28" s="73" t="s">
        <v>129</v>
      </c>
      <c r="C28" s="73" t="str">
        <f t="shared" si="0"/>
        <v/>
      </c>
      <c r="D28" s="74" t="str">
        <f t="array" ref="D28">_xlfn.XLOOKUP($B28&amp;0,DAT_AP&amp;DAT_Code,DAT_Beschreibung,"")</f>
        <v>&lt;Nom du Lot de travaux 5&gt;</v>
      </c>
      <c r="E28" s="67" t="s">
        <v>234</v>
      </c>
      <c r="F28" s="75" t="e">
        <f t="array" aca="1" ref="F28" ca="1">_xlfn.XLOOKUP($B28&amp;0,DAT_AP&amp;DAT_Code,INDIRECT("DAT_"&amp;F$22),"")</f>
        <v>#NAME?</v>
      </c>
      <c r="G28" s="75" t="e">
        <f t="array" aca="1" ref="G28" ca="1">_xlfn.XLOOKUP($B28&amp;0,DAT_AP&amp;DAT_Code,INDIRECT("DAT_"&amp;G$22),"")</f>
        <v>#NAME?</v>
      </c>
      <c r="BR28" s="125" t="e">
        <f t="shared" ca="1" si="1"/>
        <v>#NAME?</v>
      </c>
      <c r="BU28" s="28" t="s">
        <v>66</v>
      </c>
    </row>
    <row r="29" spans="2:73">
      <c r="B29" s="73" t="s">
        <v>136</v>
      </c>
      <c r="C29" s="73" t="str">
        <f t="shared" si="0"/>
        <v/>
      </c>
      <c r="D29" s="74" t="str">
        <f t="array" ref="D29">_xlfn.XLOOKUP($B29&amp;0,DAT_AP&amp;DAT_Code,DAT_Beschreibung,"")</f>
        <v>&lt;Nom du Lot de travaux 6&gt;</v>
      </c>
      <c r="E29" s="67" t="s">
        <v>234</v>
      </c>
      <c r="F29" s="75" t="e">
        <f t="array" aca="1" ref="F29" ca="1">_xlfn.XLOOKUP($B29&amp;0,DAT_AP&amp;DAT_Code,INDIRECT("DAT_"&amp;F$22),"")</f>
        <v>#NAME?</v>
      </c>
      <c r="G29" s="75" t="e">
        <f t="array" aca="1" ref="G29" ca="1">_xlfn.XLOOKUP($B29&amp;0,DAT_AP&amp;DAT_Code,INDIRECT("DAT_"&amp;G$22),"")</f>
        <v>#NAME?</v>
      </c>
      <c r="BR29" s="125" t="e">
        <f t="shared" ca="1" si="1"/>
        <v>#NAME?</v>
      </c>
      <c r="BU29" s="28" t="s">
        <v>66</v>
      </c>
    </row>
    <row r="30" spans="2:73">
      <c r="B30" s="73" t="s">
        <v>143</v>
      </c>
      <c r="C30" s="73" t="str">
        <f t="shared" si="0"/>
        <v/>
      </c>
      <c r="D30" s="74" t="str">
        <f t="array" ref="D30">_xlfn.XLOOKUP($B30&amp;0,DAT_AP&amp;DAT_Code,DAT_Beschreibung,"")</f>
        <v>&lt;Nom du Lot de travaux 7&gt;</v>
      </c>
      <c r="E30" s="67" t="s">
        <v>234</v>
      </c>
      <c r="F30" s="75" t="e">
        <f t="array" aca="1" ref="F30" ca="1">_xlfn.XLOOKUP($B30&amp;0,DAT_AP&amp;DAT_Code,INDIRECT("DAT_"&amp;F$22),"")</f>
        <v>#NAME?</v>
      </c>
      <c r="G30" s="75" t="e">
        <f t="array" aca="1" ref="G30" ca="1">_xlfn.XLOOKUP($B30&amp;0,DAT_AP&amp;DAT_Code,INDIRECT("DAT_"&amp;G$22),"")</f>
        <v>#NAME?</v>
      </c>
      <c r="BR30" s="125" t="e">
        <f t="shared" ca="1" si="1"/>
        <v>#NAME?</v>
      </c>
      <c r="BU30" s="28" t="s">
        <v>66</v>
      </c>
    </row>
    <row r="31" spans="2:73">
      <c r="B31" s="73" t="s">
        <v>150</v>
      </c>
      <c r="C31" s="73" t="str">
        <f t="shared" si="0"/>
        <v/>
      </c>
      <c r="D31" s="74" t="str">
        <f t="array" ref="D31">_xlfn.XLOOKUP($B31&amp;0,DAT_AP&amp;DAT_Code,DAT_Beschreibung,"")</f>
        <v>&lt;Nom du Lot de travaux 8&gt;</v>
      </c>
      <c r="E31" s="67" t="s">
        <v>234</v>
      </c>
      <c r="F31" s="75" t="e">
        <f t="array" aca="1" ref="F31" ca="1">_xlfn.XLOOKUP($B31&amp;0,DAT_AP&amp;DAT_Code,INDIRECT("DAT_"&amp;F$22),"")</f>
        <v>#NAME?</v>
      </c>
      <c r="G31" s="75" t="e">
        <f t="array" aca="1" ref="G31" ca="1">_xlfn.XLOOKUP($B31&amp;0,DAT_AP&amp;DAT_Code,INDIRECT("DAT_"&amp;G$22),"")</f>
        <v>#NAME?</v>
      </c>
      <c r="BR31" s="125" t="e">
        <f t="shared" ca="1" si="1"/>
        <v>#NAME?</v>
      </c>
      <c r="BU31" s="28" t="s">
        <v>66</v>
      </c>
    </row>
    <row r="32" spans="2:73">
      <c r="BU32" s="28" t="s">
        <v>66</v>
      </c>
    </row>
    <row r="33" spans="1:73">
      <c r="BU33" s="28" t="s">
        <v>66</v>
      </c>
    </row>
    <row r="34" spans="1:73">
      <c r="A34" s="28" t="s">
        <v>66</v>
      </c>
      <c r="B34" s="28" t="s">
        <v>66</v>
      </c>
      <c r="C34" s="28" t="s">
        <v>66</v>
      </c>
      <c r="D34" s="28" t="s">
        <v>66</v>
      </c>
      <c r="E34" s="28" t="s">
        <v>66</v>
      </c>
      <c r="F34" s="28" t="s">
        <v>66</v>
      </c>
      <c r="G34" s="28" t="s">
        <v>66</v>
      </c>
      <c r="H34" s="28" t="s">
        <v>66</v>
      </c>
      <c r="I34" s="28" t="s">
        <v>66</v>
      </c>
      <c r="J34" s="28" t="s">
        <v>66</v>
      </c>
      <c r="K34" s="28" t="s">
        <v>66</v>
      </c>
      <c r="L34" s="28" t="s">
        <v>66</v>
      </c>
      <c r="M34" s="28" t="s">
        <v>66</v>
      </c>
      <c r="N34" s="28" t="s">
        <v>66</v>
      </c>
      <c r="O34" s="28" t="s">
        <v>66</v>
      </c>
      <c r="P34" s="28" t="s">
        <v>66</v>
      </c>
      <c r="Q34" s="28" t="s">
        <v>66</v>
      </c>
      <c r="R34" s="28" t="s">
        <v>66</v>
      </c>
      <c r="S34" s="28" t="s">
        <v>66</v>
      </c>
      <c r="T34" s="28" t="s">
        <v>66</v>
      </c>
      <c r="U34" s="28" t="s">
        <v>66</v>
      </c>
      <c r="V34" s="28" t="s">
        <v>66</v>
      </c>
      <c r="W34" s="28" t="s">
        <v>66</v>
      </c>
      <c r="X34" s="28" t="s">
        <v>66</v>
      </c>
      <c r="Y34" s="28" t="s">
        <v>66</v>
      </c>
      <c r="Z34" s="28" t="s">
        <v>66</v>
      </c>
      <c r="AA34" s="28" t="s">
        <v>66</v>
      </c>
      <c r="AB34" s="28" t="s">
        <v>66</v>
      </c>
      <c r="AC34" s="28" t="s">
        <v>66</v>
      </c>
      <c r="AD34" s="28" t="s">
        <v>66</v>
      </c>
      <c r="AE34" s="28" t="s">
        <v>66</v>
      </c>
      <c r="AF34" s="28" t="s">
        <v>66</v>
      </c>
      <c r="AG34" s="28" t="s">
        <v>66</v>
      </c>
      <c r="AH34" s="28" t="s">
        <v>66</v>
      </c>
      <c r="AI34" s="28" t="s">
        <v>66</v>
      </c>
      <c r="AJ34" s="28" t="s">
        <v>66</v>
      </c>
      <c r="AK34" s="28" t="s">
        <v>66</v>
      </c>
      <c r="AL34" s="28" t="s">
        <v>66</v>
      </c>
      <c r="AM34" s="28" t="s">
        <v>66</v>
      </c>
      <c r="AN34" s="28" t="s">
        <v>66</v>
      </c>
      <c r="AO34" s="28" t="s">
        <v>66</v>
      </c>
      <c r="AP34" s="28" t="s">
        <v>66</v>
      </c>
      <c r="AQ34" s="28" t="s">
        <v>66</v>
      </c>
      <c r="AR34" s="28" t="s">
        <v>66</v>
      </c>
      <c r="AS34" s="28" t="s">
        <v>66</v>
      </c>
      <c r="AT34" s="28" t="s">
        <v>66</v>
      </c>
      <c r="AU34" s="28" t="s">
        <v>66</v>
      </c>
      <c r="AV34" s="28" t="s">
        <v>66</v>
      </c>
      <c r="AW34" s="28" t="s">
        <v>66</v>
      </c>
      <c r="AX34" s="28" t="s">
        <v>66</v>
      </c>
      <c r="AY34" s="28" t="s">
        <v>66</v>
      </c>
      <c r="AZ34" s="28" t="s">
        <v>66</v>
      </c>
      <c r="BA34" s="28" t="s">
        <v>66</v>
      </c>
      <c r="BB34" s="28" t="s">
        <v>66</v>
      </c>
      <c r="BC34" s="28" t="s">
        <v>66</v>
      </c>
      <c r="BD34" s="28" t="s">
        <v>66</v>
      </c>
      <c r="BE34" s="28" t="s">
        <v>66</v>
      </c>
      <c r="BF34" s="28" t="s">
        <v>66</v>
      </c>
      <c r="BG34" s="28" t="s">
        <v>66</v>
      </c>
      <c r="BH34" s="28" t="s">
        <v>66</v>
      </c>
      <c r="BI34" s="28" t="s">
        <v>66</v>
      </c>
      <c r="BJ34" s="28" t="s">
        <v>66</v>
      </c>
      <c r="BK34" s="28" t="s">
        <v>66</v>
      </c>
      <c r="BL34" s="28" t="s">
        <v>66</v>
      </c>
      <c r="BM34" s="28" t="s">
        <v>66</v>
      </c>
      <c r="BN34" s="28" t="s">
        <v>66</v>
      </c>
      <c r="BO34" s="28" t="s">
        <v>66</v>
      </c>
      <c r="BP34" s="28" t="s">
        <v>66</v>
      </c>
      <c r="BQ34" s="28" t="s">
        <v>66</v>
      </c>
      <c r="BR34" s="28" t="s">
        <v>66</v>
      </c>
      <c r="BS34" s="28" t="s">
        <v>66</v>
      </c>
      <c r="BT34" s="28" t="s">
        <v>66</v>
      </c>
      <c r="BU34" s="28" t="s">
        <v>66</v>
      </c>
    </row>
  </sheetData>
  <mergeCells count="5">
    <mergeCell ref="I20:T20"/>
    <mergeCell ref="U20:AF20"/>
    <mergeCell ref="AG20:AR20"/>
    <mergeCell ref="AS20:BD20"/>
    <mergeCell ref="BE20:BP20"/>
  </mergeCells>
  <conditionalFormatting sqref="F24:G31">
    <cfRule type="cellIs" dxfId="6" priority="3" operator="equal">
      <formula>0</formula>
    </cfRule>
  </conditionalFormatting>
  <conditionalFormatting sqref="I24:BP31">
    <cfRule type="expression" dxfId="5" priority="4">
      <formula>AND(MONTH($G24)=I$22,YEAR($G24)=I$21,$BR24=1)</formula>
    </cfRule>
    <cfRule type="expression" dxfId="4" priority="5">
      <formula>AND($F24&lt;=DATE(I$21,I$22,1),$G24&gt;=DATE(I$21,I$22,1))</formula>
    </cfRule>
  </conditionalFormatting>
  <conditionalFormatting sqref="BR24:BR31">
    <cfRule type="cellIs" dxfId="3" priority="2" operator="equal">
      <formula>0</formula>
    </cfRule>
  </conditionalFormatting>
  <dataValidations count="1">
    <dataValidation type="list" allowBlank="1" showInputMessage="1" showErrorMessage="1" sqref="E24:E31" xr:uid="{00000000-0002-0000-0400-000000000000}">
      <formula1>Meilensteine</formula1>
      <formula2>0</formula2>
    </dataValidation>
  </dataValidations>
  <pageMargins left="0.7" right="0.7" top="0.78749999999999998" bottom="0.78749999999999998"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A6A6A6"/>
  </sheetPr>
  <dimension ref="A1:Q19"/>
  <sheetViews>
    <sheetView zoomScaleNormal="100" workbookViewId="0" xr3:uid="{78B4E459-6924-5F8B-B7BA-2DD04133E49E}">
      <pane xSplit="6" ySplit="4" topLeftCell="G5" activePane="bottomRight" state="frozen"/>
      <selection pane="bottomRight" activeCell="H32" sqref="H32"/>
      <selection pane="bottomLeft" activeCell="A5" sqref="A5"/>
      <selection pane="topRight" activeCell="G1" sqref="G1"/>
    </sheetView>
  </sheetViews>
  <sheetFormatPr defaultColWidth="11.5" defaultRowHeight="14.45"/>
  <cols>
    <col min="1" max="1" width="3.25" style="21" customWidth="1"/>
    <col min="2" max="3" width="5.5" style="25" hidden="1" customWidth="1"/>
    <col min="4" max="4" width="45.25" style="21" customWidth="1"/>
    <col min="5" max="5" width="7.25" style="25" customWidth="1"/>
    <col min="6" max="6" width="1.25" style="21" customWidth="1"/>
    <col min="7" max="8" width="20.875" style="21" customWidth="1"/>
    <col min="9" max="9" width="20.25" style="21" customWidth="1"/>
    <col min="10" max="10" width="2.5" style="21" customWidth="1"/>
    <col min="11" max="15" width="16.75" style="21" customWidth="1"/>
    <col min="16" max="16" width="8.5" style="21" customWidth="1"/>
    <col min="17" max="17" width="2" style="21" customWidth="1"/>
    <col min="18" max="16384" width="11.5" style="21"/>
  </cols>
  <sheetData>
    <row r="1" spans="1:17" ht="18.600000000000001">
      <c r="A1" s="27" t="s">
        <v>235</v>
      </c>
      <c r="Q1" s="28" t="s">
        <v>66</v>
      </c>
    </row>
    <row r="2" spans="1:17">
      <c r="Q2" s="28" t="s">
        <v>66</v>
      </c>
    </row>
    <row r="3" spans="1:17">
      <c r="G3" s="126" t="s">
        <v>236</v>
      </c>
      <c r="H3" s="126" t="s">
        <v>237</v>
      </c>
      <c r="I3" s="126" t="s">
        <v>238</v>
      </c>
      <c r="Q3" s="28" t="s">
        <v>66</v>
      </c>
    </row>
    <row r="4" spans="1:17" ht="21.75" customHeight="1">
      <c r="B4" s="31" t="s">
        <v>77</v>
      </c>
      <c r="C4" s="31" t="s">
        <v>78</v>
      </c>
      <c r="D4" s="26" t="s">
        <v>239</v>
      </c>
      <c r="E4" s="31" t="s">
        <v>162</v>
      </c>
      <c r="G4" s="32" t="s">
        <v>240</v>
      </c>
      <c r="H4" s="32" t="s">
        <v>241</v>
      </c>
      <c r="I4" s="127" t="s">
        <v>191</v>
      </c>
      <c r="K4" s="91">
        <v>2026</v>
      </c>
      <c r="L4" s="91">
        <v>2027</v>
      </c>
      <c r="M4" s="91">
        <v>2028</v>
      </c>
      <c r="N4" s="91">
        <v>2029</v>
      </c>
      <c r="O4" s="126" t="s">
        <v>166</v>
      </c>
      <c r="Q4" s="28" t="s">
        <v>66</v>
      </c>
    </row>
    <row r="5" spans="1:17">
      <c r="Q5" s="28" t="s">
        <v>66</v>
      </c>
    </row>
    <row r="6" spans="1:17">
      <c r="B6" s="73" t="s">
        <v>87</v>
      </c>
      <c r="C6" s="73" t="s">
        <v>213</v>
      </c>
      <c r="D6" s="74" t="str">
        <f>IF(ISBLANK('4. Durée du projet'!E6),"",'4. Durée du projet'!E6)</f>
        <v/>
      </c>
      <c r="E6" s="73" t="s">
        <v>172</v>
      </c>
      <c r="G6" s="75">
        <f>_xlfn.MAXIFS('4. Durée du projet'!$G$22:$G$33,'4. Durée du projet'!$C$22:$C$33,'5. Plan de paiement'!$C6)</f>
        <v>0</v>
      </c>
      <c r="H6" s="128" t="str">
        <f t="shared" ref="H6:H13" si="0">IFERROR(VLOOKUP($G6,Foerderzyklen,3,TRUE()),"")</f>
        <v/>
      </c>
      <c r="I6" s="71">
        <f>SUMIFS(C_Gesamt,C_MS,'5. Plan de paiement'!$C6)</f>
        <v>0</v>
      </c>
      <c r="K6" s="71">
        <f t="shared" ref="K6:N13" si="1">IF(K$4=$H6,$I6,0)</f>
        <v>0</v>
      </c>
      <c r="L6" s="71">
        <f t="shared" si="1"/>
        <v>0</v>
      </c>
      <c r="M6" s="71">
        <f t="shared" si="1"/>
        <v>0</v>
      </c>
      <c r="N6" s="71">
        <f t="shared" si="1"/>
        <v>0</v>
      </c>
      <c r="O6" s="71"/>
      <c r="Q6" s="28" t="s">
        <v>66</v>
      </c>
    </row>
    <row r="7" spans="1:17">
      <c r="B7" s="73" t="s">
        <v>108</v>
      </c>
      <c r="C7" s="73" t="s">
        <v>215</v>
      </c>
      <c r="D7" s="74" t="str">
        <f>IF(ISBLANK('4. Durée du projet'!E7),"",'4. Durée du projet'!E7)</f>
        <v/>
      </c>
      <c r="E7" s="73" t="s">
        <v>172</v>
      </c>
      <c r="G7" s="75">
        <f>_xlfn.MAXIFS('4. Durée du projet'!$G$22:$G$33,'4. Durée du projet'!$C$22:$C$33,'5. Plan de paiement'!$C7)</f>
        <v>0</v>
      </c>
      <c r="H7" s="128" t="str">
        <f t="shared" si="0"/>
        <v/>
      </c>
      <c r="I7" s="71">
        <f>SUMIFS(C_Gesamt,C_MS,'5. Plan de paiement'!$C7)</f>
        <v>0</v>
      </c>
      <c r="K7" s="71">
        <f t="shared" si="1"/>
        <v>0</v>
      </c>
      <c r="L7" s="71">
        <f t="shared" si="1"/>
        <v>0</v>
      </c>
      <c r="M7" s="71">
        <f t="shared" si="1"/>
        <v>0</v>
      </c>
      <c r="N7" s="71">
        <f t="shared" si="1"/>
        <v>0</v>
      </c>
      <c r="O7" s="71"/>
      <c r="Q7" s="28" t="s">
        <v>66</v>
      </c>
    </row>
    <row r="8" spans="1:17">
      <c r="B8" s="73" t="s">
        <v>115</v>
      </c>
      <c r="C8" s="73" t="s">
        <v>217</v>
      </c>
      <c r="D8" s="74" t="str">
        <f>IF(ISBLANK('4. Durée du projet'!E8),"",'4. Durée du projet'!E8)</f>
        <v/>
      </c>
      <c r="E8" s="73" t="s">
        <v>172</v>
      </c>
      <c r="G8" s="75">
        <f>_xlfn.MAXIFS('4. Durée du projet'!$G$22:$G$33,'4. Durée du projet'!$C$22:$C$33,'5. Plan de paiement'!$C8)</f>
        <v>0</v>
      </c>
      <c r="H8" s="128" t="str">
        <f t="shared" si="0"/>
        <v/>
      </c>
      <c r="I8" s="71">
        <f>SUMIFS(C_Gesamt,C_MS,'5. Plan de paiement'!$C8)</f>
        <v>0</v>
      </c>
      <c r="K8" s="71">
        <f t="shared" si="1"/>
        <v>0</v>
      </c>
      <c r="L8" s="71">
        <f t="shared" si="1"/>
        <v>0</v>
      </c>
      <c r="M8" s="71">
        <f t="shared" si="1"/>
        <v>0</v>
      </c>
      <c r="N8" s="71">
        <f t="shared" si="1"/>
        <v>0</v>
      </c>
      <c r="O8" s="71"/>
      <c r="Q8" s="28" t="s">
        <v>66</v>
      </c>
    </row>
    <row r="9" spans="1:17">
      <c r="B9" s="73" t="s">
        <v>122</v>
      </c>
      <c r="C9" s="73" t="s">
        <v>219</v>
      </c>
      <c r="D9" s="74" t="str">
        <f>IF(ISBLANK('4. Durée du projet'!E9),"",'4. Durée du projet'!E9)</f>
        <v/>
      </c>
      <c r="E9" s="73" t="s">
        <v>172</v>
      </c>
      <c r="G9" s="75">
        <f>_xlfn.MAXIFS('4. Durée du projet'!$G$22:$G$33,'4. Durée du projet'!$C$22:$C$33,'5. Plan de paiement'!$C9)</f>
        <v>0</v>
      </c>
      <c r="H9" s="128" t="str">
        <f t="shared" si="0"/>
        <v/>
      </c>
      <c r="I9" s="71">
        <f>SUMIFS(C_Gesamt,C_MS,'5. Plan de paiement'!$C9)</f>
        <v>0</v>
      </c>
      <c r="K9" s="71">
        <f t="shared" si="1"/>
        <v>0</v>
      </c>
      <c r="L9" s="71">
        <f t="shared" si="1"/>
        <v>0</v>
      </c>
      <c r="M9" s="71">
        <f t="shared" si="1"/>
        <v>0</v>
      </c>
      <c r="N9" s="71">
        <f t="shared" si="1"/>
        <v>0</v>
      </c>
      <c r="O9" s="71"/>
      <c r="Q9" s="28" t="s">
        <v>66</v>
      </c>
    </row>
    <row r="10" spans="1:17">
      <c r="B10" s="73" t="s">
        <v>129</v>
      </c>
      <c r="C10" s="73" t="s">
        <v>221</v>
      </c>
      <c r="D10" s="74" t="str">
        <f>IF(ISBLANK('4. Durée du projet'!E10),"",'4. Durée du projet'!E10)</f>
        <v/>
      </c>
      <c r="E10" s="73" t="s">
        <v>172</v>
      </c>
      <c r="G10" s="75">
        <f>_xlfn.MAXIFS('4. Durée du projet'!$G$22:$G$33,'4. Durée du projet'!$C$22:$C$33,'5. Plan de paiement'!$C10)</f>
        <v>0</v>
      </c>
      <c r="H10" s="128" t="str">
        <f t="shared" si="0"/>
        <v/>
      </c>
      <c r="I10" s="71">
        <f>SUMIFS(C_Gesamt,C_MS,'5. Plan de paiement'!$C10)</f>
        <v>0</v>
      </c>
      <c r="K10" s="71">
        <f t="shared" si="1"/>
        <v>0</v>
      </c>
      <c r="L10" s="71">
        <f t="shared" si="1"/>
        <v>0</v>
      </c>
      <c r="M10" s="71">
        <f t="shared" si="1"/>
        <v>0</v>
      </c>
      <c r="N10" s="71">
        <f t="shared" si="1"/>
        <v>0</v>
      </c>
      <c r="O10" s="71"/>
      <c r="Q10" s="28" t="s">
        <v>66</v>
      </c>
    </row>
    <row r="11" spans="1:17">
      <c r="B11" s="73" t="s">
        <v>136</v>
      </c>
      <c r="C11" s="73" t="s">
        <v>223</v>
      </c>
      <c r="D11" s="74" t="str">
        <f>IF(ISBLANK('4. Durée du projet'!E11),"",'4. Durée du projet'!E11)</f>
        <v/>
      </c>
      <c r="E11" s="73" t="s">
        <v>172</v>
      </c>
      <c r="G11" s="75">
        <f>_xlfn.MAXIFS('4. Durée du projet'!$G$22:$G$33,'4. Durée du projet'!$C$22:$C$33,'5. Plan de paiement'!$C11)</f>
        <v>0</v>
      </c>
      <c r="H11" s="128" t="str">
        <f t="shared" si="0"/>
        <v/>
      </c>
      <c r="I11" s="71">
        <f>SUMIFS(C_Gesamt,C_MS,'5. Plan de paiement'!$C11)</f>
        <v>0</v>
      </c>
      <c r="K11" s="71">
        <f t="shared" si="1"/>
        <v>0</v>
      </c>
      <c r="L11" s="71">
        <f t="shared" si="1"/>
        <v>0</v>
      </c>
      <c r="M11" s="71">
        <f t="shared" si="1"/>
        <v>0</v>
      </c>
      <c r="N11" s="71">
        <f t="shared" si="1"/>
        <v>0</v>
      </c>
      <c r="O11" s="71"/>
      <c r="Q11" s="28" t="s">
        <v>66</v>
      </c>
    </row>
    <row r="12" spans="1:17">
      <c r="B12" s="73" t="s">
        <v>143</v>
      </c>
      <c r="C12" s="73" t="s">
        <v>225</v>
      </c>
      <c r="D12" s="74" t="str">
        <f>IF(ISBLANK('4. Durée du projet'!E12),"",'4. Durée du projet'!E12)</f>
        <v/>
      </c>
      <c r="E12" s="73" t="s">
        <v>172</v>
      </c>
      <c r="G12" s="75">
        <f>_xlfn.MAXIFS('4. Durée du projet'!$G$22:$G$33,'4. Durée du projet'!$C$22:$C$33,'5. Plan de paiement'!$C12)</f>
        <v>0</v>
      </c>
      <c r="H12" s="128" t="str">
        <f t="shared" si="0"/>
        <v/>
      </c>
      <c r="I12" s="71">
        <f>SUMIFS(C_Gesamt,C_MS,'5. Plan de paiement'!$C12)</f>
        <v>0</v>
      </c>
      <c r="K12" s="71">
        <f t="shared" si="1"/>
        <v>0</v>
      </c>
      <c r="L12" s="71">
        <f t="shared" si="1"/>
        <v>0</v>
      </c>
      <c r="M12" s="71">
        <f t="shared" si="1"/>
        <v>0</v>
      </c>
      <c r="N12" s="71">
        <f t="shared" si="1"/>
        <v>0</v>
      </c>
      <c r="O12" s="71"/>
      <c r="Q12" s="28" t="s">
        <v>66</v>
      </c>
    </row>
    <row r="13" spans="1:17">
      <c r="B13" s="73" t="s">
        <v>150</v>
      </c>
      <c r="C13" s="73" t="s">
        <v>227</v>
      </c>
      <c r="D13" s="74" t="str">
        <f>IF(ISBLANK('4. Durée du projet'!E13),"",'4. Durée du projet'!E13)</f>
        <v/>
      </c>
      <c r="E13" s="73" t="s">
        <v>172</v>
      </c>
      <c r="G13" s="75">
        <f>_xlfn.MAXIFS('4. Durée du projet'!$G$22:$G$33,'4. Durée du projet'!$C$22:$C$33,'5. Plan de paiement'!$C13)</f>
        <v>0</v>
      </c>
      <c r="H13" s="128" t="str">
        <f t="shared" si="0"/>
        <v/>
      </c>
      <c r="I13" s="71">
        <f>SUMIFS(C_Gesamt,C_MS,'5. Plan de paiement'!$C13)</f>
        <v>0</v>
      </c>
      <c r="K13" s="71">
        <f t="shared" si="1"/>
        <v>0</v>
      </c>
      <c r="L13" s="71">
        <f t="shared" si="1"/>
        <v>0</v>
      </c>
      <c r="M13" s="71">
        <f t="shared" si="1"/>
        <v>0</v>
      </c>
      <c r="N13" s="71">
        <f t="shared" si="1"/>
        <v>0</v>
      </c>
      <c r="O13" s="71"/>
      <c r="Q13" s="28" t="s">
        <v>66</v>
      </c>
    </row>
    <row r="14" spans="1:17" ht="7.5" customHeight="1">
      <c r="Q14" s="28" t="s">
        <v>66</v>
      </c>
    </row>
    <row r="15" spans="1:17" s="26" customFormat="1">
      <c r="B15" s="107"/>
      <c r="C15" s="107"/>
      <c r="D15" s="108" t="s">
        <v>235</v>
      </c>
      <c r="E15" s="107"/>
      <c r="F15" s="78"/>
      <c r="G15" s="131"/>
      <c r="H15" s="132"/>
      <c r="I15" s="109">
        <f>SUM(I6:I14)</f>
        <v>0</v>
      </c>
      <c r="J15" s="78"/>
      <c r="K15" s="109">
        <f>SUM(K6:K14)</f>
        <v>0</v>
      </c>
      <c r="L15" s="109">
        <f>SUM(L6:L14)</f>
        <v>0</v>
      </c>
      <c r="M15" s="109">
        <f>SUM(M6:M14)</f>
        <v>0</v>
      </c>
      <c r="N15" s="109">
        <f>SUM(N6:N14)</f>
        <v>0</v>
      </c>
      <c r="O15" s="109">
        <f>SUM(K15:N15)</f>
        <v>0</v>
      </c>
      <c r="Q15" s="53" t="s">
        <v>66</v>
      </c>
    </row>
    <row r="16" spans="1:17">
      <c r="Q16" s="28" t="s">
        <v>66</v>
      </c>
    </row>
    <row r="17" spans="1:17">
      <c r="Q17" s="28" t="s">
        <v>66</v>
      </c>
    </row>
    <row r="18" spans="1:17">
      <c r="Q18" s="28" t="s">
        <v>66</v>
      </c>
    </row>
    <row r="19" spans="1:17">
      <c r="A19" s="28" t="s">
        <v>66</v>
      </c>
      <c r="B19" s="28" t="s">
        <v>66</v>
      </c>
      <c r="C19" s="28" t="s">
        <v>66</v>
      </c>
      <c r="D19" s="28" t="s">
        <v>66</v>
      </c>
      <c r="E19" s="28" t="s">
        <v>66</v>
      </c>
      <c r="F19" s="28" t="s">
        <v>66</v>
      </c>
      <c r="G19" s="28" t="s">
        <v>66</v>
      </c>
      <c r="H19" s="28" t="s">
        <v>66</v>
      </c>
      <c r="I19" s="28" t="s">
        <v>66</v>
      </c>
      <c r="J19" s="28" t="s">
        <v>66</v>
      </c>
      <c r="K19" s="28" t="s">
        <v>66</v>
      </c>
      <c r="L19" s="28" t="s">
        <v>66</v>
      </c>
      <c r="M19" s="28" t="s">
        <v>66</v>
      </c>
      <c r="N19" s="28" t="s">
        <v>66</v>
      </c>
      <c r="O19" s="28" t="s">
        <v>66</v>
      </c>
      <c r="P19" s="28" t="s">
        <v>66</v>
      </c>
      <c r="Q19" s="28" t="s">
        <v>66</v>
      </c>
    </row>
  </sheetData>
  <conditionalFormatting sqref="G6:H13">
    <cfRule type="cellIs" dxfId="2" priority="2" operator="equal">
      <formula>0</formula>
    </cfRule>
  </conditionalFormatting>
  <conditionalFormatting sqref="K6:O13">
    <cfRule type="cellIs" dxfId="1" priority="3" operator="notEqual">
      <formula>0</formula>
    </cfRule>
    <cfRule type="cellIs" dxfId="0" priority="4" operator="equal">
      <formula>0</formula>
    </cfRule>
  </conditionalFormatting>
  <pageMargins left="0.7" right="0.7" top="0.78749999999999998" bottom="0.78749999999999998"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4990A"/>
  </sheetPr>
  <dimension ref="A1:S64"/>
  <sheetViews>
    <sheetView topLeftCell="A12" zoomScaleNormal="100" workbookViewId="0" xr3:uid="{9B253EF2-77E0-53E3-AE26-4D66ECD923F3}">
      <selection activeCell="G44" sqref="G44"/>
    </sheetView>
  </sheetViews>
  <sheetFormatPr defaultColWidth="9.125" defaultRowHeight="14.45"/>
  <cols>
    <col min="1" max="1" width="3.75" style="21" customWidth="1"/>
    <col min="2" max="2" width="4.25" style="21" hidden="1" customWidth="1"/>
    <col min="3" max="3" width="5.125" style="21" hidden="1" customWidth="1"/>
    <col min="4" max="4" width="34.125" style="21" customWidth="1"/>
    <col min="5" max="5" width="31.125" style="21" customWidth="1"/>
    <col min="6" max="11" width="40.25" style="21" customWidth="1"/>
    <col min="12" max="13" width="9.125" style="21"/>
    <col min="14" max="14" width="9" style="21" customWidth="1"/>
    <col min="15" max="18" width="9.125" style="21"/>
    <col min="19" max="19" width="2.75" style="21" customWidth="1"/>
    <col min="20" max="16384" width="9.125" style="21"/>
  </cols>
  <sheetData>
    <row r="1" spans="1:19" ht="18.600000000000001">
      <c r="A1" s="27" t="s">
        <v>242</v>
      </c>
      <c r="S1" s="28" t="s">
        <v>66</v>
      </c>
    </row>
    <row r="2" spans="1:19">
      <c r="S2" s="28" t="s">
        <v>66</v>
      </c>
    </row>
    <row r="3" spans="1:19">
      <c r="S3" s="28" t="s">
        <v>66</v>
      </c>
    </row>
    <row r="4" spans="1:19">
      <c r="A4" s="35" t="s">
        <v>243</v>
      </c>
      <c r="B4" s="99"/>
      <c r="C4" s="99"/>
      <c r="D4" s="99"/>
      <c r="E4" s="99"/>
      <c r="F4" s="99"/>
      <c r="G4" s="99"/>
      <c r="H4" s="99"/>
      <c r="I4" s="99"/>
      <c r="J4" s="99"/>
      <c r="K4" s="99"/>
      <c r="L4" s="99"/>
      <c r="M4" s="99"/>
      <c r="N4" s="99"/>
      <c r="S4" s="28" t="s">
        <v>66</v>
      </c>
    </row>
    <row r="5" spans="1:19" ht="7.5" customHeight="1">
      <c r="S5" s="28" t="s">
        <v>66</v>
      </c>
    </row>
    <row r="6" spans="1:19" ht="27.75" customHeight="1">
      <c r="B6" s="133" t="s">
        <v>77</v>
      </c>
      <c r="C6" s="133" t="s">
        <v>78</v>
      </c>
      <c r="D6" s="133" t="s">
        <v>244</v>
      </c>
      <c r="E6" s="133" t="s">
        <v>245</v>
      </c>
      <c r="F6" s="133" t="s">
        <v>246</v>
      </c>
      <c r="G6" s="133" t="s">
        <v>247</v>
      </c>
      <c r="S6" s="28" t="s">
        <v>66</v>
      </c>
    </row>
    <row r="7" spans="1:19" hidden="1">
      <c r="S7" s="28" t="s">
        <v>66</v>
      </c>
    </row>
    <row r="8" spans="1:19">
      <c r="B8" s="74" t="s">
        <v>87</v>
      </c>
      <c r="C8" s="73" t="str">
        <f>_xlfn.XLOOKUP($B8,'4. Durée du projet'!$B$24:$B$31,'4. Durée du projet'!$C$24:$C$31)</f>
        <v/>
      </c>
      <c r="D8" s="74" t="str">
        <f>_xlfn.XLOOKUP($C8,'4. Durée du projet'!$C$6:$C$13,'4. Durée du projet'!$E$6:$E$13,"")</f>
        <v/>
      </c>
      <c r="E8" s="74" t="e">
        <f t="array" aca="1" ref="E8" ca="1">IF(G8&lt;&gt;"",_xlfn.XLOOKUP($B8&amp;0,DAT_AP&amp;DAT_Code,DAT_Beschreibung,""),"")</f>
        <v>#NAME?</v>
      </c>
      <c r="F8" s="55"/>
      <c r="G8" s="75" t="e">
        <f ca="1">IF(_xlfn.MAXIFS('4. Durée du projet'!$G$24:$G$31,'4. Durée du projet'!$C$24:$C$31,'6. Report dans CORE'!$C8)=0,"",_xlfn.MAXIFS('4. Durée du projet'!$G$24:$G$31,'4. Durée du projet'!$C$24:$C$31,'6. Report dans CORE'!$C8))</f>
        <v>#NAME?</v>
      </c>
      <c r="S8" s="28" t="s">
        <v>66</v>
      </c>
    </row>
    <row r="9" spans="1:19">
      <c r="B9" s="74" t="s">
        <v>108</v>
      </c>
      <c r="C9" s="73" t="str">
        <f>_xlfn.XLOOKUP($B9,'4. Durée du projet'!$B$24:$B$31,'4. Durée du projet'!$C$24:$C$31)</f>
        <v/>
      </c>
      <c r="D9" s="74" t="str">
        <f>_xlfn.XLOOKUP($C9,'4. Durée du projet'!$C$6:$C$13,'4. Durée du projet'!$E$6:$E$13,"")</f>
        <v/>
      </c>
      <c r="E9" s="74" t="e">
        <f t="array" aca="1" ref="E9" ca="1">IF(G9&lt;&gt;"",_xlfn.XLOOKUP($B9&amp;0,DAT_AP&amp;DAT_Code,DAT_Beschreibung,""),"")</f>
        <v>#NAME?</v>
      </c>
      <c r="F9" s="55"/>
      <c r="G9" s="75" t="e">
        <f ca="1">IF(_xlfn.MAXIFS('4. Durée du projet'!$G$24:$G$31,'4. Durée du projet'!$C$24:$C$31,'6. Report dans CORE'!$C9)=0,"",_xlfn.MAXIFS('4. Durée du projet'!$G$24:$G$31,'4. Durée du projet'!$C$24:$C$31,'6. Report dans CORE'!$C9))</f>
        <v>#NAME?</v>
      </c>
      <c r="S9" s="28" t="s">
        <v>66</v>
      </c>
    </row>
    <row r="10" spans="1:19">
      <c r="B10" s="74" t="s">
        <v>115</v>
      </c>
      <c r="C10" s="73" t="str">
        <f>_xlfn.XLOOKUP($B10,'4. Durée du projet'!$B$24:$B$31,'4. Durée du projet'!$C$24:$C$31)</f>
        <v/>
      </c>
      <c r="D10" s="74" t="str">
        <f>_xlfn.XLOOKUP($C10,'4. Durée du projet'!$C$6:$C$13,'4. Durée du projet'!$E$6:$E$13,"")</f>
        <v/>
      </c>
      <c r="E10" s="74" t="e">
        <f t="array" aca="1" ref="E10" ca="1">IF(G10&lt;&gt;"",_xlfn.XLOOKUP($B10&amp;0,DAT_AP&amp;DAT_Code,DAT_Beschreibung,""),"")</f>
        <v>#NAME?</v>
      </c>
      <c r="F10" s="55"/>
      <c r="G10" s="75" t="e">
        <f ca="1">IF(_xlfn.MAXIFS('4. Durée du projet'!$G$24:$G$31,'4. Durée du projet'!$C$24:$C$31,'6. Report dans CORE'!$C10)=0,"",_xlfn.MAXIFS('4. Durée du projet'!$G$24:$G$31,'4. Durée du projet'!$C$24:$C$31,'6. Report dans CORE'!$C10))</f>
        <v>#NAME?</v>
      </c>
      <c r="S10" s="28" t="s">
        <v>66</v>
      </c>
    </row>
    <row r="11" spans="1:19">
      <c r="B11" s="74" t="s">
        <v>122</v>
      </c>
      <c r="C11" s="73" t="str">
        <f>_xlfn.XLOOKUP($B11,'4. Durée du projet'!$B$24:$B$31,'4. Durée du projet'!$C$24:$C$31)</f>
        <v/>
      </c>
      <c r="D11" s="74" t="str">
        <f>_xlfn.XLOOKUP($C11,'4. Durée du projet'!$C$6:$C$13,'4. Durée du projet'!$E$6:$E$13,"")</f>
        <v/>
      </c>
      <c r="E11" s="74" t="e">
        <f t="array" aca="1" ref="E11" ca="1">IF(G11&lt;&gt;"",_xlfn.XLOOKUP($B11&amp;0,DAT_AP&amp;DAT_Code,DAT_Beschreibung,""),"")</f>
        <v>#NAME?</v>
      </c>
      <c r="F11" s="55"/>
      <c r="G11" s="75" t="e">
        <f ca="1">IF(_xlfn.MAXIFS('4. Durée du projet'!$G$24:$G$31,'4. Durée du projet'!$C$24:$C$31,'6. Report dans CORE'!$C11)=0,"",_xlfn.MAXIFS('4. Durée du projet'!$G$24:$G$31,'4. Durée du projet'!$C$24:$C$31,'6. Report dans CORE'!$C11))</f>
        <v>#NAME?</v>
      </c>
      <c r="S11" s="28" t="s">
        <v>66</v>
      </c>
    </row>
    <row r="12" spans="1:19">
      <c r="B12" s="74" t="s">
        <v>129</v>
      </c>
      <c r="C12" s="73" t="str">
        <f>_xlfn.XLOOKUP($B12,'4. Durée du projet'!$B$24:$B$31,'4. Durée du projet'!$C$24:$C$31)</f>
        <v/>
      </c>
      <c r="D12" s="74" t="str">
        <f>_xlfn.XLOOKUP($C12,'4. Durée du projet'!$C$6:$C$13,'4. Durée du projet'!$E$6:$E$13,"")</f>
        <v/>
      </c>
      <c r="E12" s="74" t="e">
        <f t="array" aca="1" ref="E12" ca="1">IF(G12&lt;&gt;"",_xlfn.XLOOKUP($B12&amp;0,DAT_AP&amp;DAT_Code,DAT_Beschreibung,""),"")</f>
        <v>#NAME?</v>
      </c>
      <c r="F12" s="55"/>
      <c r="G12" s="75" t="e">
        <f ca="1">IF(_xlfn.MAXIFS('4. Durée du projet'!$G$24:$G$31,'4. Durée du projet'!$C$24:$C$31,'6. Report dans CORE'!$C12)=0,"",_xlfn.MAXIFS('4. Durée du projet'!$G$24:$G$31,'4. Durée du projet'!$C$24:$C$31,'6. Report dans CORE'!$C12))</f>
        <v>#NAME?</v>
      </c>
      <c r="S12" s="28" t="s">
        <v>66</v>
      </c>
    </row>
    <row r="13" spans="1:19">
      <c r="B13" s="74" t="s">
        <v>136</v>
      </c>
      <c r="C13" s="73" t="str">
        <f>_xlfn.XLOOKUP($B13,'4. Durée du projet'!$B$24:$B$31,'4. Durée du projet'!$C$24:$C$31)</f>
        <v/>
      </c>
      <c r="D13" s="74" t="str">
        <f>_xlfn.XLOOKUP($C13,'4. Durée du projet'!$C$6:$C$13,'4. Durée du projet'!$E$6:$E$13,"")</f>
        <v/>
      </c>
      <c r="E13" s="74" t="e">
        <f t="array" aca="1" ref="E13" ca="1">IF(G13&lt;&gt;"",_xlfn.XLOOKUP($B13&amp;0,DAT_AP&amp;DAT_Code,DAT_Beschreibung,""),"")</f>
        <v>#NAME?</v>
      </c>
      <c r="F13" s="55"/>
      <c r="G13" s="75" t="e">
        <f ca="1">IF(_xlfn.MAXIFS('4. Durée du projet'!$G$24:$G$31,'4. Durée du projet'!$C$24:$C$31,'6. Report dans CORE'!$C13)=0,"",_xlfn.MAXIFS('4. Durée du projet'!$G$24:$G$31,'4. Durée du projet'!$C$24:$C$31,'6. Report dans CORE'!$C13))</f>
        <v>#NAME?</v>
      </c>
      <c r="S13" s="28" t="s">
        <v>66</v>
      </c>
    </row>
    <row r="14" spans="1:19">
      <c r="B14" s="74" t="s">
        <v>143</v>
      </c>
      <c r="C14" s="73" t="str">
        <f>_xlfn.XLOOKUP($B14,'4. Durée du projet'!$B$24:$B$31,'4. Durée du projet'!$C$24:$C$31)</f>
        <v/>
      </c>
      <c r="D14" s="74" t="str">
        <f>_xlfn.XLOOKUP($C14,'4. Durée du projet'!$C$6:$C$13,'4. Durée du projet'!$E$6:$E$13,"")</f>
        <v/>
      </c>
      <c r="E14" s="74" t="e">
        <f t="array" aca="1" ref="E14" ca="1">IF(G14&lt;&gt;"",_xlfn.XLOOKUP($B14&amp;0,DAT_AP&amp;DAT_Code,DAT_Beschreibung,""),"")</f>
        <v>#NAME?</v>
      </c>
      <c r="F14" s="55"/>
      <c r="G14" s="75" t="e">
        <f ca="1">IF(_xlfn.MAXIFS('4. Durée du projet'!$G$24:$G$31,'4. Durée du projet'!$C$24:$C$31,'6. Report dans CORE'!$C14)=0,"",_xlfn.MAXIFS('4. Durée du projet'!$G$24:$G$31,'4. Durée du projet'!$C$24:$C$31,'6. Report dans CORE'!$C14))</f>
        <v>#NAME?</v>
      </c>
      <c r="S14" s="28" t="s">
        <v>66</v>
      </c>
    </row>
    <row r="15" spans="1:19">
      <c r="B15" s="74" t="s">
        <v>150</v>
      </c>
      <c r="C15" s="73" t="str">
        <f>_xlfn.XLOOKUP($B15,'4. Durée du projet'!$B$24:$B$31,'4. Durée du projet'!$C$24:$C$31)</f>
        <v/>
      </c>
      <c r="D15" s="74" t="str">
        <f>_xlfn.XLOOKUP($C15,'4. Durée du projet'!$C$6:$C$13,'4. Durée du projet'!$E$6:$E$13,"")</f>
        <v/>
      </c>
      <c r="E15" s="74" t="e">
        <f t="array" aca="1" ref="E15" ca="1">IF(G15&lt;&gt;"",_xlfn.XLOOKUP($B15&amp;0,DAT_AP&amp;DAT_Code,DAT_Beschreibung,""),"")</f>
        <v>#NAME?</v>
      </c>
      <c r="F15" s="55"/>
      <c r="G15" s="75" t="e">
        <f ca="1">IF(_xlfn.MAXIFS('4. Durée du projet'!$G$24:$G$31,'4. Durée du projet'!$C$24:$C$31,'6. Report dans CORE'!$C15)=0,"",_xlfn.MAXIFS('4. Durée du projet'!$G$24:$G$31,'4. Durée du projet'!$C$24:$C$31,'6. Report dans CORE'!$C15))</f>
        <v>#NAME?</v>
      </c>
      <c r="S15" s="28" t="s">
        <v>66</v>
      </c>
    </row>
    <row r="16" spans="1:19">
      <c r="B16" s="55"/>
      <c r="C16" s="55"/>
      <c r="D16" s="55"/>
      <c r="E16" s="55"/>
      <c r="F16" s="55"/>
      <c r="S16" s="28" t="s">
        <v>66</v>
      </c>
    </row>
    <row r="17" spans="1:19">
      <c r="S17" s="28" t="s">
        <v>66</v>
      </c>
    </row>
    <row r="18" spans="1:19">
      <c r="A18" s="35" t="s">
        <v>248</v>
      </c>
      <c r="B18" s="99"/>
      <c r="C18" s="99"/>
      <c r="D18" s="99"/>
      <c r="E18" s="99"/>
      <c r="F18" s="99"/>
      <c r="G18" s="99"/>
      <c r="H18" s="99"/>
      <c r="I18" s="99"/>
      <c r="J18" s="99"/>
      <c r="K18" s="99"/>
      <c r="L18" s="99"/>
      <c r="M18" s="99"/>
      <c r="N18" s="99"/>
      <c r="S18" s="28" t="s">
        <v>66</v>
      </c>
    </row>
    <row r="19" spans="1:19" ht="7.5" customHeight="1">
      <c r="S19" s="28" t="s">
        <v>66</v>
      </c>
    </row>
    <row r="20" spans="1:19">
      <c r="B20" s="133" t="s">
        <v>77</v>
      </c>
      <c r="C20" s="133" t="s">
        <v>78</v>
      </c>
      <c r="D20" s="133" t="s">
        <v>161</v>
      </c>
      <c r="E20" s="133" t="s">
        <v>75</v>
      </c>
      <c r="S20" s="28" t="s">
        <v>66</v>
      </c>
    </row>
    <row r="21" spans="1:19">
      <c r="B21" s="74" t="s">
        <v>167</v>
      </c>
      <c r="C21" s="74" t="s">
        <v>102</v>
      </c>
      <c r="D21" s="134">
        <v>2026</v>
      </c>
      <c r="E21" s="71" t="e">
        <f t="array" aca="1" ref="E21" ca="1">_xlfn.XLOOKUP(B21&amp;C21,C_AP&amp;C_Code,INDIRECT("C_"&amp;D21))</f>
        <v>#NAME?</v>
      </c>
      <c r="S21" s="28" t="s">
        <v>66</v>
      </c>
    </row>
    <row r="22" spans="1:19">
      <c r="B22" s="74" t="s">
        <v>167</v>
      </c>
      <c r="C22" s="74" t="s">
        <v>102</v>
      </c>
      <c r="D22" s="134">
        <v>2027</v>
      </c>
      <c r="E22" s="71" t="e">
        <f t="array" aca="1" ref="E22" ca="1">_xlfn.XLOOKUP(B22&amp;C22,C_AP&amp;C_Code,INDIRECT("C_"&amp;D22))</f>
        <v>#NAME?</v>
      </c>
      <c r="S22" s="28" t="s">
        <v>66</v>
      </c>
    </row>
    <row r="23" spans="1:19">
      <c r="B23" s="74" t="s">
        <v>167</v>
      </c>
      <c r="C23" s="74" t="s">
        <v>102</v>
      </c>
      <c r="D23" s="134">
        <v>2028</v>
      </c>
      <c r="E23" s="71" t="e">
        <f t="array" aca="1" ref="E23" ca="1">_xlfn.XLOOKUP(B23&amp;C23,C_AP&amp;C_Code,INDIRECT("C_"&amp;D23))</f>
        <v>#NAME?</v>
      </c>
      <c r="S23" s="28" t="s">
        <v>66</v>
      </c>
    </row>
    <row r="24" spans="1:19">
      <c r="B24" s="74" t="s">
        <v>167</v>
      </c>
      <c r="C24" s="74" t="s">
        <v>102</v>
      </c>
      <c r="D24" s="134">
        <v>2029</v>
      </c>
      <c r="E24" s="71" t="e">
        <f t="array" aca="1" ref="E24" ca="1">_xlfn.XLOOKUP(B24&amp;C24,C_AP&amp;C_Code,INDIRECT("C_"&amp;D24))</f>
        <v>#NAME?</v>
      </c>
      <c r="S24" s="28" t="s">
        <v>66</v>
      </c>
    </row>
    <row r="25" spans="1:19">
      <c r="D25" s="108" t="s">
        <v>166</v>
      </c>
      <c r="E25" s="109" t="e">
        <f ca="1">SUM(E21:E24)</f>
        <v>#NAME?</v>
      </c>
      <c r="S25" s="28" t="s">
        <v>66</v>
      </c>
    </row>
    <row r="26" spans="1:19">
      <c r="S26" s="28" t="s">
        <v>66</v>
      </c>
    </row>
    <row r="27" spans="1:19">
      <c r="S27" s="28" t="s">
        <v>66</v>
      </c>
    </row>
    <row r="28" spans="1:19">
      <c r="A28" s="35" t="s">
        <v>249</v>
      </c>
      <c r="B28" s="99"/>
      <c r="C28" s="99"/>
      <c r="D28" s="99"/>
      <c r="E28" s="99"/>
      <c r="F28" s="99"/>
      <c r="G28" s="99"/>
      <c r="H28" s="99"/>
      <c r="I28" s="99"/>
      <c r="J28" s="99"/>
      <c r="K28" s="99"/>
      <c r="L28" s="99"/>
      <c r="M28" s="99"/>
      <c r="N28" s="99"/>
      <c r="S28" s="28" t="s">
        <v>66</v>
      </c>
    </row>
    <row r="29" spans="1:19" ht="7.5" customHeight="1">
      <c r="S29" s="28" t="s">
        <v>66</v>
      </c>
    </row>
    <row r="30" spans="1:19" ht="27.75" customHeight="1">
      <c r="B30" s="133" t="s">
        <v>77</v>
      </c>
      <c r="C30" s="133" t="s">
        <v>78</v>
      </c>
      <c r="D30" s="133" t="s">
        <v>161</v>
      </c>
      <c r="E30" s="133" t="s">
        <v>70</v>
      </c>
      <c r="F30" s="133" t="s">
        <v>9</v>
      </c>
      <c r="G30" s="133" t="s">
        <v>231</v>
      </c>
      <c r="H30" s="133" t="s">
        <v>250</v>
      </c>
      <c r="I30" s="133" t="s">
        <v>251</v>
      </c>
      <c r="J30" s="133" t="s">
        <v>252</v>
      </c>
      <c r="K30" s="133" t="s">
        <v>253</v>
      </c>
      <c r="S30" s="28" t="s">
        <v>66</v>
      </c>
    </row>
    <row r="31" spans="1:19" hidden="1">
      <c r="J31" s="25" t="s">
        <v>102</v>
      </c>
      <c r="K31" s="25" t="s">
        <v>191</v>
      </c>
      <c r="S31" s="28" t="s">
        <v>66</v>
      </c>
    </row>
    <row r="32" spans="1:19">
      <c r="B32" s="74" t="s">
        <v>87</v>
      </c>
      <c r="C32" s="74" t="str">
        <f>_xlfn.XLOOKUP($B32,'4. Durée du projet'!$B$24:$B$31,'4. Durée du projet'!$C$24:$C$31)</f>
        <v/>
      </c>
      <c r="D32" s="134">
        <v>2026</v>
      </c>
      <c r="E32" s="74" t="str">
        <f t="array" ref="E32">_xlfn.XLOOKUP($B32&amp;0,DAT_AP&amp;DAT_Code,DAT_Beschreibung,"")</f>
        <v>&lt;Nom du lot de travaux 1&gt;</v>
      </c>
      <c r="F32" s="55"/>
      <c r="G32" s="74" t="str">
        <f>_xlfn.XLOOKUP($C32,'4. Durée du projet'!$C$6:$C$13,'4. Durée du projet'!$E$6:$E$13,"")</f>
        <v/>
      </c>
      <c r="H32" s="55"/>
      <c r="I32" s="55"/>
      <c r="J32" s="71" t="e">
        <f t="array" aca="1" ref="J32">_xlfn.XLOOKUP($B32&amp;J$31,C_AP&amp;C_Code,C_Gesamt,)</f>
        <v>#NAME?</v>
      </c>
      <c r="K32" s="71" t="e">
        <f t="array" aca="1" ref="K32">_xlfn.XLOOKUP($B32&amp;K$31,C_AP&amp;C_Code,C_Gesamt,)</f>
        <v>#NAME?</v>
      </c>
      <c r="S32" s="28" t="s">
        <v>66</v>
      </c>
    </row>
    <row r="33" spans="1:19">
      <c r="B33" s="74" t="s">
        <v>108</v>
      </c>
      <c r="C33" s="74" t="str">
        <f>_xlfn.XLOOKUP($B33,'4. Durée du projet'!$B$24:$B$31,'4. Durée du projet'!$C$24:$C$31)</f>
        <v/>
      </c>
      <c r="D33" s="134">
        <v>2027</v>
      </c>
      <c r="E33" s="74" t="str">
        <f t="array" ref="E33">_xlfn.XLOOKUP($B33&amp;0,DAT_AP&amp;DAT_Code,DAT_Beschreibung,"")</f>
        <v>&lt;Nom du Lot de travaux 2&gt;</v>
      </c>
      <c r="F33" s="55"/>
      <c r="G33" s="74" t="str">
        <f>_xlfn.XLOOKUP($C33,'4. Durée du projet'!$C$6:$C$13,'4. Durée du projet'!$E$6:$E$13,"")</f>
        <v/>
      </c>
      <c r="H33" s="55"/>
      <c r="I33" s="55"/>
      <c r="J33" s="71" t="e">
        <f t="array" aca="1" ref="J33">_xlfn.XLOOKUP($B33&amp;J$31,C_AP&amp;C_Code,C_Gesamt,)</f>
        <v>#NAME?</v>
      </c>
      <c r="K33" s="71" t="e">
        <f t="array" aca="1" ref="K33">_xlfn.XLOOKUP($B33&amp;K$31,C_AP&amp;C_Code,C_Gesamt,)</f>
        <v>#NAME?</v>
      </c>
      <c r="S33" s="28" t="s">
        <v>66</v>
      </c>
    </row>
    <row r="34" spans="1:19">
      <c r="B34" s="74" t="s">
        <v>115</v>
      </c>
      <c r="C34" s="74" t="str">
        <f>_xlfn.XLOOKUP($B34,'4. Durée du projet'!$B$24:$B$31,'4. Durée du projet'!$C$24:$C$31)</f>
        <v/>
      </c>
      <c r="D34" s="134">
        <v>2028</v>
      </c>
      <c r="E34" s="74" t="str">
        <f t="array" ref="E34">_xlfn.XLOOKUP($B34&amp;0,DAT_AP&amp;DAT_Code,DAT_Beschreibung,"")</f>
        <v>&lt;Nom du Lot de travaux 3&gt;</v>
      </c>
      <c r="F34" s="55"/>
      <c r="G34" s="74" t="str">
        <f>_xlfn.XLOOKUP($C34,'4. Durée du projet'!$C$6:$C$13,'4. Durée du projet'!$E$6:$E$13,"")</f>
        <v/>
      </c>
      <c r="H34" s="55"/>
      <c r="I34" s="55"/>
      <c r="J34" s="71" t="e">
        <f t="array" aca="1" ref="J34">_xlfn.XLOOKUP($B34&amp;J$31,C_AP&amp;C_Code,C_Gesamt,)</f>
        <v>#NAME?</v>
      </c>
      <c r="K34" s="71" t="e">
        <f t="array" aca="1" ref="K34">_xlfn.XLOOKUP($B34&amp;K$31,C_AP&amp;C_Code,C_Gesamt,)</f>
        <v>#NAME?</v>
      </c>
      <c r="S34" s="28" t="s">
        <v>66</v>
      </c>
    </row>
    <row r="35" spans="1:19">
      <c r="B35" s="74" t="s">
        <v>122</v>
      </c>
      <c r="C35" s="74" t="str">
        <f>_xlfn.XLOOKUP($B35,'4. Durée du projet'!$B$24:$B$31,'4. Durée du projet'!$C$24:$C$31)</f>
        <v/>
      </c>
      <c r="D35" s="134">
        <v>2029</v>
      </c>
      <c r="E35" s="74" t="str">
        <f t="array" ref="E35">_xlfn.XLOOKUP($B35&amp;0,DAT_AP&amp;DAT_Code,DAT_Beschreibung,"")</f>
        <v>&lt;Nom du Lot de travaux 4&gt;</v>
      </c>
      <c r="F35" s="55"/>
      <c r="G35" s="74" t="str">
        <f>_xlfn.XLOOKUP($C35,'4. Durée du projet'!$C$6:$C$13,'4. Durée du projet'!$E$6:$E$13,"")</f>
        <v/>
      </c>
      <c r="H35" s="55"/>
      <c r="I35" s="55"/>
      <c r="J35" s="71" t="e">
        <f t="array" aca="1" ref="J35">_xlfn.XLOOKUP($B35&amp;J$31,C_AP&amp;C_Code,C_Gesamt,)</f>
        <v>#NAME?</v>
      </c>
      <c r="K35" s="71" t="e">
        <f t="array" aca="1" ref="K35">_xlfn.XLOOKUP($B35&amp;K$31,C_AP&amp;C_Code,C_Gesamt,)</f>
        <v>#NAME?</v>
      </c>
      <c r="S35" s="28" t="s">
        <v>66</v>
      </c>
    </row>
    <row r="36" spans="1:19">
      <c r="B36" s="74" t="s">
        <v>129</v>
      </c>
      <c r="C36" s="74" t="str">
        <f>_xlfn.XLOOKUP($B36,'4. Durée du projet'!$B$24:$B$31,'4. Durée du projet'!$C$24:$C$31)</f>
        <v/>
      </c>
      <c r="D36" s="134">
        <v>2026</v>
      </c>
      <c r="E36" s="74" t="str">
        <f t="array" ref="E36">_xlfn.XLOOKUP($B36&amp;0,DAT_AP&amp;DAT_Code,DAT_Beschreibung,"")</f>
        <v>&lt;Nom du Lot de travaux 5&gt;</v>
      </c>
      <c r="F36" s="55"/>
      <c r="G36" s="74" t="str">
        <f>_xlfn.XLOOKUP($C36,'4. Durée du projet'!$C$6:$C$13,'4. Durée du projet'!$E$6:$E$13,"")</f>
        <v/>
      </c>
      <c r="H36" s="55"/>
      <c r="I36" s="55"/>
      <c r="J36" s="71" t="e">
        <f t="array" aca="1" ref="J36">_xlfn.XLOOKUP($B36&amp;J$31,C_AP&amp;C_Code,C_Gesamt,)</f>
        <v>#NAME?</v>
      </c>
      <c r="K36" s="71" t="e">
        <f t="array" aca="1" ref="K36">_xlfn.XLOOKUP($B36&amp;K$31,C_AP&amp;C_Code,C_Gesamt,)</f>
        <v>#NAME?</v>
      </c>
      <c r="S36" s="28" t="s">
        <v>66</v>
      </c>
    </row>
    <row r="37" spans="1:19">
      <c r="B37" s="74" t="s">
        <v>136</v>
      </c>
      <c r="C37" s="74" t="str">
        <f>_xlfn.XLOOKUP($B37,'4. Durée du projet'!$B$24:$B$31,'4. Durée du projet'!$C$24:$C$31)</f>
        <v/>
      </c>
      <c r="D37" s="134">
        <v>2027</v>
      </c>
      <c r="E37" s="74" t="str">
        <f t="array" ref="E37">_xlfn.XLOOKUP($B37&amp;0,DAT_AP&amp;DAT_Code,DAT_Beschreibung,"")</f>
        <v>&lt;Nom du Lot de travaux 6&gt;</v>
      </c>
      <c r="F37" s="55"/>
      <c r="G37" s="74" t="str">
        <f>_xlfn.XLOOKUP($C37,'4. Durée du projet'!$C$6:$C$13,'4. Durée du projet'!$E$6:$E$13,"")</f>
        <v/>
      </c>
      <c r="H37" s="55"/>
      <c r="I37" s="55"/>
      <c r="J37" s="71" t="e">
        <f t="array" aca="1" ref="J37">_xlfn.XLOOKUP($B37&amp;J$31,C_AP&amp;C_Code,C_Gesamt,)</f>
        <v>#NAME?</v>
      </c>
      <c r="K37" s="71" t="e">
        <f t="array" aca="1" ref="K37">_xlfn.XLOOKUP($B37&amp;K$31,C_AP&amp;C_Code,C_Gesamt,)</f>
        <v>#NAME?</v>
      </c>
      <c r="S37" s="28" t="s">
        <v>66</v>
      </c>
    </row>
    <row r="38" spans="1:19">
      <c r="B38" s="74" t="s">
        <v>143</v>
      </c>
      <c r="C38" s="74" t="str">
        <f>_xlfn.XLOOKUP($B38,'4. Durée du projet'!$B$24:$B$31,'4. Durée du projet'!$C$24:$C$31)</f>
        <v/>
      </c>
      <c r="D38" s="134">
        <v>2028</v>
      </c>
      <c r="E38" s="74" t="str">
        <f t="array" ref="E38">_xlfn.XLOOKUP($B38&amp;0,DAT_AP&amp;DAT_Code,DAT_Beschreibung,"")</f>
        <v>&lt;Nom du Lot de travaux 7&gt;</v>
      </c>
      <c r="F38" s="55"/>
      <c r="G38" s="74" t="str">
        <f>_xlfn.XLOOKUP($C38,'4. Durée du projet'!$C$6:$C$13,'4. Durée du projet'!$E$6:$E$13,"")</f>
        <v/>
      </c>
      <c r="H38" s="55"/>
      <c r="I38" s="55"/>
      <c r="J38" s="71" t="e">
        <f t="array" aca="1" ref="J38">_xlfn.XLOOKUP($B38&amp;J$31,C_AP&amp;C_Code,C_Gesamt,)</f>
        <v>#NAME?</v>
      </c>
      <c r="K38" s="71" t="e">
        <f t="array" aca="1" ref="K38">_xlfn.XLOOKUP($B38&amp;K$31,C_AP&amp;C_Code,C_Gesamt,)</f>
        <v>#NAME?</v>
      </c>
      <c r="S38" s="28" t="s">
        <v>66</v>
      </c>
    </row>
    <row r="39" spans="1:19">
      <c r="B39" s="74" t="s">
        <v>150</v>
      </c>
      <c r="C39" s="74" t="str">
        <f>_xlfn.XLOOKUP($B39,'4. Durée du projet'!$B$24:$B$31,'4. Durée du projet'!$C$24:$C$31)</f>
        <v/>
      </c>
      <c r="D39" s="134">
        <v>2029</v>
      </c>
      <c r="E39" s="74" t="str">
        <f t="array" ref="E39">_xlfn.XLOOKUP($B39&amp;0,DAT_AP&amp;DAT_Code,DAT_Beschreibung,"")</f>
        <v>&lt;Nom du Lot de travaux 8&gt;</v>
      </c>
      <c r="F39" s="55"/>
      <c r="G39" s="74" t="str">
        <f>_xlfn.XLOOKUP($C39,'4. Durée du projet'!$C$6:$C$13,'4. Durée du projet'!$E$6:$E$13,"")</f>
        <v/>
      </c>
      <c r="H39" s="55"/>
      <c r="I39" s="55"/>
      <c r="J39" s="71" t="e">
        <f t="array" aca="1" ref="J39">_xlfn.XLOOKUP($B39&amp;J$31,C_AP&amp;C_Code,C_Gesamt,)</f>
        <v>#NAME?</v>
      </c>
      <c r="K39" s="71" t="e">
        <f t="array" aca="1" ref="K39">_xlfn.XLOOKUP($B39&amp;K$31,C_AP&amp;C_Code,C_Gesamt,)</f>
        <v>#NAME?</v>
      </c>
      <c r="S39" s="28" t="s">
        <v>66</v>
      </c>
    </row>
    <row r="40" spans="1:19">
      <c r="B40" s="55"/>
      <c r="C40" s="55"/>
      <c r="D40" s="55"/>
      <c r="E40" s="55"/>
      <c r="F40" s="55"/>
      <c r="S40" s="28" t="s">
        <v>66</v>
      </c>
    </row>
    <row r="41" spans="1:19">
      <c r="S41" s="28" t="s">
        <v>66</v>
      </c>
    </row>
    <row r="42" spans="1:19">
      <c r="A42" s="35" t="s">
        <v>254</v>
      </c>
      <c r="B42" s="99"/>
      <c r="C42" s="99"/>
      <c r="D42" s="99"/>
      <c r="E42" s="99"/>
      <c r="F42" s="99"/>
      <c r="G42" s="99"/>
      <c r="H42" s="99"/>
      <c r="I42" s="99"/>
      <c r="J42" s="99"/>
      <c r="K42" s="99"/>
      <c r="L42" s="99"/>
      <c r="M42" s="99"/>
      <c r="N42" s="99"/>
      <c r="S42" s="28" t="s">
        <v>66</v>
      </c>
    </row>
    <row r="43" spans="1:19" ht="7.5" customHeight="1">
      <c r="S43" s="28" t="s">
        <v>66</v>
      </c>
    </row>
    <row r="44" spans="1:19" ht="27.75" customHeight="1">
      <c r="B44" s="160" t="s">
        <v>255</v>
      </c>
      <c r="C44" s="160"/>
      <c r="D44" s="160"/>
      <c r="E44" s="160"/>
      <c r="F44" s="160"/>
      <c r="G44" s="135" t="s">
        <v>256</v>
      </c>
      <c r="S44" s="28" t="s">
        <v>66</v>
      </c>
    </row>
    <row r="45" spans="1:19">
      <c r="S45" s="28" t="s">
        <v>66</v>
      </c>
    </row>
    <row r="46" spans="1:19">
      <c r="S46" s="28" t="s">
        <v>66</v>
      </c>
    </row>
    <row r="47" spans="1:19">
      <c r="A47" s="35" t="s">
        <v>257</v>
      </c>
      <c r="B47" s="99"/>
      <c r="C47" s="99"/>
      <c r="D47" s="99"/>
      <c r="E47" s="99"/>
      <c r="F47" s="99"/>
      <c r="G47" s="99"/>
      <c r="H47" s="99"/>
      <c r="I47" s="99"/>
      <c r="J47" s="99"/>
      <c r="K47" s="99"/>
      <c r="L47" s="99"/>
      <c r="M47" s="99"/>
      <c r="N47" s="99"/>
      <c r="S47" s="28" t="s">
        <v>66</v>
      </c>
    </row>
    <row r="48" spans="1:19" ht="7.5" customHeight="1">
      <c r="S48" s="28" t="s">
        <v>66</v>
      </c>
    </row>
    <row r="49" spans="1:19" ht="27.75" customHeight="1">
      <c r="B49" s="133" t="s">
        <v>77</v>
      </c>
      <c r="C49" s="133" t="s">
        <v>78</v>
      </c>
      <c r="D49" s="133" t="s">
        <v>161</v>
      </c>
      <c r="E49" s="133" t="s">
        <v>258</v>
      </c>
      <c r="F49" s="133" t="s">
        <v>259</v>
      </c>
      <c r="G49" s="133" t="s">
        <v>260</v>
      </c>
      <c r="H49" s="133" t="s">
        <v>261</v>
      </c>
      <c r="I49" s="136" t="s">
        <v>262</v>
      </c>
      <c r="J49" s="133" t="s">
        <v>263</v>
      </c>
      <c r="K49" s="133" t="s">
        <v>264</v>
      </c>
      <c r="S49" s="28" t="s">
        <v>66</v>
      </c>
    </row>
    <row r="50" spans="1:19" hidden="1">
      <c r="E50" s="21" t="s">
        <v>102</v>
      </c>
      <c r="G50" s="21" t="s">
        <v>204</v>
      </c>
      <c r="H50" s="21" t="s">
        <v>206</v>
      </c>
      <c r="I50" s="21" t="s">
        <v>208</v>
      </c>
      <c r="J50" s="21" t="s">
        <v>191</v>
      </c>
      <c r="S50" s="28" t="s">
        <v>66</v>
      </c>
    </row>
    <row r="51" spans="1:19">
      <c r="B51" s="74" t="s">
        <v>167</v>
      </c>
      <c r="C51" s="74"/>
      <c r="D51" s="134">
        <v>2026</v>
      </c>
      <c r="E51" s="71" t="e">
        <f t="array" aca="1" ref="E51" ca="1">_xlfn.XLOOKUP($B51&amp;E$50,C_AP&amp;C_Code,INDIRECT("C_"&amp;$D51))</f>
        <v>#NAME?</v>
      </c>
      <c r="F51" s="71" t="e">
        <f ca="1">SUM(G51:I51)</f>
        <v>#NAME?</v>
      </c>
      <c r="G51" s="71" t="e">
        <f t="array" aca="1" ref="G51" ca="1">_xlfn.XLOOKUP($B51&amp;G$50,C_AP&amp;C_Code,INDIRECT("C_"&amp;$D51))</f>
        <v>#NAME?</v>
      </c>
      <c r="H51" s="71" t="e">
        <f t="array" aca="1" ref="H51" ca="1">_xlfn.XLOOKUP($B51&amp;H$50,C_AP&amp;C_Code,INDIRECT("C_"&amp;$D51))</f>
        <v>#NAME?</v>
      </c>
      <c r="I51" s="71" t="e">
        <f t="array" aca="1" ref="I51" ca="1">_xlfn.XLOOKUP($B51&amp;I$50,C_AP&amp;C_Code,INDIRECT("C_"&amp;$D51))</f>
        <v>#NAME?</v>
      </c>
      <c r="J51" s="71" t="e">
        <f t="array" aca="1" ref="J51" ca="1">_xlfn.XLOOKUP($B51&amp;J$50,C_AP&amp;C_Code,INDIRECT("C_"&amp;$D51))</f>
        <v>#NAME?</v>
      </c>
      <c r="K51" s="71" t="e">
        <f ca="1">E51-SUM(G51:J51)</f>
        <v>#NAME?</v>
      </c>
      <c r="S51" s="28" t="s">
        <v>66</v>
      </c>
    </row>
    <row r="52" spans="1:19">
      <c r="B52" s="74" t="s">
        <v>167</v>
      </c>
      <c r="C52" s="74"/>
      <c r="D52" s="134">
        <v>2027</v>
      </c>
      <c r="E52" s="71" t="e">
        <f t="array" aca="1" ref="E52" ca="1">_xlfn.XLOOKUP($B52&amp;E$50,C_AP&amp;C_Code,INDIRECT("C_"&amp;$D52))</f>
        <v>#NAME?</v>
      </c>
      <c r="F52" s="71" t="e">
        <f ca="1">SUM(G52:I52)</f>
        <v>#NAME?</v>
      </c>
      <c r="G52" s="71" t="e">
        <f t="array" aca="1" ref="G52" ca="1">_xlfn.XLOOKUP($B52&amp;G$50,C_AP&amp;C_Code,INDIRECT("C_"&amp;$D52))</f>
        <v>#NAME?</v>
      </c>
      <c r="H52" s="71" t="e">
        <f t="array" aca="1" ref="H52" ca="1">_xlfn.XLOOKUP($B52&amp;H$50,C_AP&amp;C_Code,INDIRECT("C_"&amp;$D52))</f>
        <v>#NAME?</v>
      </c>
      <c r="I52" s="71" t="e">
        <f t="array" aca="1" ref="I52" ca="1">_xlfn.XLOOKUP($B52&amp;I$50,C_AP&amp;C_Code,INDIRECT("C_"&amp;$D52))</f>
        <v>#NAME?</v>
      </c>
      <c r="J52" s="71" t="e">
        <f t="array" aca="1" ref="J52" ca="1">_xlfn.XLOOKUP($B52&amp;J$50,C_AP&amp;C_Code,INDIRECT("C_"&amp;$D52))</f>
        <v>#NAME?</v>
      </c>
      <c r="K52" s="71" t="e">
        <f ca="1">E52-SUM(G52:J52)</f>
        <v>#NAME?</v>
      </c>
      <c r="S52" s="28" t="s">
        <v>66</v>
      </c>
    </row>
    <row r="53" spans="1:19">
      <c r="B53" s="74" t="s">
        <v>167</v>
      </c>
      <c r="C53" s="74"/>
      <c r="D53" s="134">
        <v>2028</v>
      </c>
      <c r="E53" s="71" t="e">
        <f t="array" aca="1" ref="E53" ca="1">_xlfn.XLOOKUP($B53&amp;E$50,C_AP&amp;C_Code,INDIRECT("C_"&amp;$D53))</f>
        <v>#NAME?</v>
      </c>
      <c r="F53" s="71" t="e">
        <f ca="1">SUM(G53:I53)</f>
        <v>#NAME?</v>
      </c>
      <c r="G53" s="71" t="e">
        <f t="array" aca="1" ref="G53" ca="1">_xlfn.XLOOKUP($B53&amp;G$50,C_AP&amp;C_Code,INDIRECT("C_"&amp;$D53))</f>
        <v>#NAME?</v>
      </c>
      <c r="H53" s="71" t="e">
        <f t="array" aca="1" ref="H53" ca="1">_xlfn.XLOOKUP($B53&amp;H$50,C_AP&amp;C_Code,INDIRECT("C_"&amp;$D53))</f>
        <v>#NAME?</v>
      </c>
      <c r="I53" s="71" t="e">
        <f t="array" aca="1" ref="I53" ca="1">_xlfn.XLOOKUP($B53&amp;I$50,C_AP&amp;C_Code,INDIRECT("C_"&amp;$D53))</f>
        <v>#NAME?</v>
      </c>
      <c r="J53" s="71" t="e">
        <f t="array" aca="1" ref="J53" ca="1">_xlfn.XLOOKUP($B53&amp;J$50,C_AP&amp;C_Code,INDIRECT("C_"&amp;$D53))</f>
        <v>#NAME?</v>
      </c>
      <c r="K53" s="71" t="e">
        <f ca="1">E53-SUM(G53:J53)</f>
        <v>#NAME?</v>
      </c>
      <c r="S53" s="28" t="s">
        <v>66</v>
      </c>
    </row>
    <row r="54" spans="1:19">
      <c r="B54" s="129" t="s">
        <v>167</v>
      </c>
      <c r="C54" s="129"/>
      <c r="D54" s="137">
        <v>2029</v>
      </c>
      <c r="E54" s="130" t="e">
        <f t="array" aca="1" ref="E54" ca="1">_xlfn.XLOOKUP($B54&amp;E$50,C_AP&amp;C_Code,INDIRECT("C_"&amp;$D54))</f>
        <v>#NAME?</v>
      </c>
      <c r="F54" s="130" t="e">
        <f ca="1">SUM(G54:I54)</f>
        <v>#NAME?</v>
      </c>
      <c r="G54" s="130" t="e">
        <f t="array" aca="1" ref="G54" ca="1">_xlfn.XLOOKUP($B54&amp;G$50,C_AP&amp;C_Code,INDIRECT("C_"&amp;$D54))</f>
        <v>#NAME?</v>
      </c>
      <c r="H54" s="130" t="e">
        <f t="array" aca="1" ref="H54" ca="1">_xlfn.XLOOKUP($B54&amp;H$50,C_AP&amp;C_Code,INDIRECT("C_"&amp;$D54))</f>
        <v>#NAME?</v>
      </c>
      <c r="I54" s="130" t="e">
        <f t="array" aca="1" ref="I54" ca="1">_xlfn.XLOOKUP($B54&amp;I$50,C_AP&amp;C_Code,INDIRECT("C_"&amp;$D54))</f>
        <v>#NAME?</v>
      </c>
      <c r="J54" s="130" t="e">
        <f t="array" aca="1" ref="J54" ca="1">_xlfn.XLOOKUP($B54&amp;J$50,C_AP&amp;C_Code,INDIRECT("C_"&amp;$D54))</f>
        <v>#NAME?</v>
      </c>
      <c r="K54" s="130" t="e">
        <f ca="1">E54-SUM(G54:J54)</f>
        <v>#NAME?</v>
      </c>
      <c r="S54" s="28" t="s">
        <v>66</v>
      </c>
    </row>
    <row r="55" spans="1:19">
      <c r="B55" s="80"/>
      <c r="C55" s="80"/>
      <c r="D55" s="108" t="s">
        <v>166</v>
      </c>
      <c r="E55" s="109" t="e">
        <f t="shared" ref="E55:J55" ca="1" si="0">SUM(E51:E54)</f>
        <v>#NAME?</v>
      </c>
      <c r="F55" s="109" t="e">
        <f t="shared" ca="1" si="0"/>
        <v>#NAME?</v>
      </c>
      <c r="G55" s="109" t="e">
        <f t="shared" ca="1" si="0"/>
        <v>#NAME?</v>
      </c>
      <c r="H55" s="109" t="e">
        <f t="shared" ca="1" si="0"/>
        <v>#NAME?</v>
      </c>
      <c r="I55" s="109" t="e">
        <f t="shared" ca="1" si="0"/>
        <v>#NAME?</v>
      </c>
      <c r="J55" s="109" t="e">
        <f t="shared" ca="1" si="0"/>
        <v>#NAME?</v>
      </c>
      <c r="K55" s="109" t="e">
        <f ca="1">E55-SUM(G55:J55)</f>
        <v>#NAME?</v>
      </c>
      <c r="S55" s="28" t="s">
        <v>66</v>
      </c>
    </row>
    <row r="56" spans="1:19">
      <c r="S56" s="28" t="s">
        <v>66</v>
      </c>
    </row>
    <row r="57" spans="1:19">
      <c r="S57" s="28" t="s">
        <v>66</v>
      </c>
    </row>
    <row r="58" spans="1:19">
      <c r="S58" s="28" t="s">
        <v>66</v>
      </c>
    </row>
    <row r="59" spans="1:19">
      <c r="S59" s="28" t="s">
        <v>66</v>
      </c>
    </row>
    <row r="60" spans="1:19">
      <c r="S60" s="28" t="s">
        <v>66</v>
      </c>
    </row>
    <row r="61" spans="1:19">
      <c r="S61" s="28" t="s">
        <v>66</v>
      </c>
    </row>
    <row r="62" spans="1:19">
      <c r="S62" s="28" t="s">
        <v>66</v>
      </c>
    </row>
    <row r="63" spans="1:19">
      <c r="S63" s="28" t="s">
        <v>66</v>
      </c>
    </row>
    <row r="64" spans="1:19">
      <c r="A64" s="28" t="s">
        <v>66</v>
      </c>
      <c r="B64" s="28" t="s">
        <v>66</v>
      </c>
      <c r="C64" s="28" t="s">
        <v>66</v>
      </c>
      <c r="D64" s="28" t="s">
        <v>66</v>
      </c>
      <c r="E64" s="28" t="s">
        <v>66</v>
      </c>
      <c r="F64" s="28" t="s">
        <v>66</v>
      </c>
      <c r="G64" s="28" t="s">
        <v>66</v>
      </c>
      <c r="H64" s="28" t="s">
        <v>66</v>
      </c>
      <c r="I64" s="28" t="s">
        <v>66</v>
      </c>
      <c r="J64" s="28" t="s">
        <v>66</v>
      </c>
      <c r="K64" s="28" t="s">
        <v>66</v>
      </c>
      <c r="L64" s="28" t="s">
        <v>66</v>
      </c>
      <c r="M64" s="28" t="s">
        <v>66</v>
      </c>
      <c r="N64" s="28" t="s">
        <v>66</v>
      </c>
      <c r="O64" s="28" t="s">
        <v>66</v>
      </c>
      <c r="P64" s="28" t="s">
        <v>66</v>
      </c>
      <c r="Q64" s="28" t="s">
        <v>66</v>
      </c>
      <c r="R64" s="28" t="s">
        <v>66</v>
      </c>
      <c r="S64" s="28" t="s">
        <v>66</v>
      </c>
    </row>
  </sheetData>
  <mergeCells count="1">
    <mergeCell ref="B44:F44"/>
  </mergeCells>
  <hyperlinks>
    <hyperlink ref="G44" location="'2. Origine des fonds'!A1" display="FEUILLE &quot;Origine des fonts&quot;" xr:uid="{00000000-0004-0000-0600-000000000000}"/>
  </hyperlinks>
  <pageMargins left="0.7" right="0.7" top="0.75" bottom="0.75"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FF"/>
  </sheetPr>
  <dimension ref="B4:T41"/>
  <sheetViews>
    <sheetView zoomScale="130" zoomScaleNormal="130" workbookViewId="0" xr3:uid="{85D5C41F-068E-5C55-9968-509E7C2A5619}"/>
  </sheetViews>
  <sheetFormatPr defaultColWidth="11.5" defaultRowHeight="14.45"/>
  <cols>
    <col min="1" max="1" width="4" style="21" customWidth="1"/>
    <col min="2" max="2" width="24.875" style="21" customWidth="1"/>
    <col min="3" max="3" width="2.125" style="103" customWidth="1"/>
    <col min="4" max="4" width="34.125" style="21" customWidth="1"/>
    <col min="5" max="5" width="2.125" style="103" customWidth="1"/>
    <col min="6" max="6" width="21.75" style="21" customWidth="1"/>
    <col min="7" max="8" width="14.875" style="21" customWidth="1"/>
    <col min="9" max="9" width="19" style="21" customWidth="1"/>
    <col min="10" max="10" width="2.125" style="103" customWidth="1"/>
    <col min="11" max="11" width="30.125" style="21" customWidth="1"/>
    <col min="12" max="12" width="13.125" style="21" customWidth="1"/>
    <col min="13" max="13" width="2.125" style="103" customWidth="1"/>
    <col min="14" max="14" width="25.875" style="21" customWidth="1"/>
    <col min="15" max="15" width="2.125" style="103" customWidth="1"/>
    <col min="16" max="16" width="42.25" style="21" customWidth="1"/>
    <col min="17" max="17" width="11.5" style="21"/>
    <col min="18" max="18" width="2.125" style="103" customWidth="1"/>
    <col min="19" max="19" width="46.25" style="21" customWidth="1"/>
    <col min="20" max="20" width="13.125" style="21" customWidth="1"/>
    <col min="21" max="16384" width="11.5" style="21"/>
  </cols>
  <sheetData>
    <row r="4" spans="2:20">
      <c r="B4" s="138" t="s">
        <v>265</v>
      </c>
      <c r="C4" s="139"/>
      <c r="D4" s="138" t="s">
        <v>266</v>
      </c>
      <c r="E4" s="139"/>
      <c r="F4" s="138" t="s">
        <v>267</v>
      </c>
      <c r="G4" s="138" t="s">
        <v>232</v>
      </c>
      <c r="H4" s="138" t="s">
        <v>233</v>
      </c>
      <c r="I4" s="138" t="s">
        <v>268</v>
      </c>
      <c r="J4" s="139"/>
      <c r="K4" s="138" t="s">
        <v>269</v>
      </c>
      <c r="L4" s="138" t="s">
        <v>270</v>
      </c>
      <c r="M4" s="139"/>
      <c r="N4" s="138" t="s">
        <v>271</v>
      </c>
      <c r="O4" s="139"/>
      <c r="P4" s="144" t="s">
        <v>272</v>
      </c>
      <c r="Q4" s="140"/>
      <c r="R4" s="139"/>
      <c r="S4" s="145" t="s">
        <v>273</v>
      </c>
      <c r="T4" s="138"/>
    </row>
    <row r="5" spans="2:20">
      <c r="B5" s="74" t="s">
        <v>274</v>
      </c>
      <c r="D5" s="74" t="s">
        <v>91</v>
      </c>
      <c r="F5" s="74" t="s">
        <v>275</v>
      </c>
      <c r="G5" s="141">
        <v>45839</v>
      </c>
      <c r="H5" s="141">
        <v>46203</v>
      </c>
      <c r="I5" s="134">
        <f>YEAR(H5)</f>
        <v>2026</v>
      </c>
      <c r="K5" s="74" t="s">
        <v>94</v>
      </c>
      <c r="L5" s="74">
        <v>90</v>
      </c>
      <c r="N5" s="74" t="str">
        <f>IF(ISBLANK('4. Durée du projet'!E6),"",'4. Durée du projet'!E6)</f>
        <v/>
      </c>
      <c r="P5" s="74" t="s">
        <v>276</v>
      </c>
      <c r="Q5" s="74" t="s">
        <v>204</v>
      </c>
      <c r="S5" s="74" t="s">
        <v>277</v>
      </c>
      <c r="T5" s="142">
        <v>0.3</v>
      </c>
    </row>
    <row r="6" spans="2:20" ht="19.5" customHeight="1">
      <c r="B6" s="143" t="s">
        <v>278</v>
      </c>
      <c r="D6" s="74" t="s">
        <v>94</v>
      </c>
      <c r="F6" s="74" t="s">
        <v>279</v>
      </c>
      <c r="G6" s="141">
        <f>H5+1</f>
        <v>46204</v>
      </c>
      <c r="H6" s="141">
        <f>G6+364</f>
        <v>46568</v>
      </c>
      <c r="I6" s="134">
        <f>YEAR(H6)</f>
        <v>2027</v>
      </c>
      <c r="K6" s="74" t="s">
        <v>280</v>
      </c>
      <c r="L6" s="74">
        <v>133</v>
      </c>
      <c r="N6" s="74" t="str">
        <f>IF(ISBLANK('4. Durée du projet'!E7),"",'4. Durée du projet'!E7)</f>
        <v/>
      </c>
      <c r="P6" s="74" t="s">
        <v>281</v>
      </c>
      <c r="Q6" s="74" t="s">
        <v>206</v>
      </c>
      <c r="S6" s="74" t="s">
        <v>282</v>
      </c>
      <c r="T6" s="142">
        <v>0.4</v>
      </c>
    </row>
    <row r="7" spans="2:20">
      <c r="B7" s="74"/>
      <c r="D7" s="74" t="s">
        <v>280</v>
      </c>
      <c r="F7" s="74" t="s">
        <v>283</v>
      </c>
      <c r="G7" s="141">
        <f>H6+1</f>
        <v>46569</v>
      </c>
      <c r="H7" s="141">
        <f>G7+365</f>
        <v>46934</v>
      </c>
      <c r="I7" s="134">
        <f>YEAR(H7)</f>
        <v>2028</v>
      </c>
      <c r="K7" s="74" t="s">
        <v>96</v>
      </c>
      <c r="L7" s="74">
        <v>156</v>
      </c>
      <c r="N7" s="74" t="str">
        <f>IF(ISBLANK('4. Durée du projet'!E8),"",'4. Durée du projet'!E8)</f>
        <v/>
      </c>
      <c r="P7" s="74" t="s">
        <v>284</v>
      </c>
      <c r="Q7" s="74" t="s">
        <v>208</v>
      </c>
      <c r="S7" s="74" t="s">
        <v>285</v>
      </c>
      <c r="T7" s="142">
        <v>0.25</v>
      </c>
    </row>
    <row r="8" spans="2:20">
      <c r="B8" s="74"/>
      <c r="D8" s="74" t="s">
        <v>96</v>
      </c>
      <c r="F8" s="74" t="s">
        <v>286</v>
      </c>
      <c r="G8" s="141">
        <f>H7+1</f>
        <v>46935</v>
      </c>
      <c r="H8" s="141">
        <f>G8+364</f>
        <v>47299</v>
      </c>
      <c r="I8" s="134">
        <f>YEAR(H8)</f>
        <v>2029</v>
      </c>
      <c r="K8" s="74"/>
      <c r="L8" s="74"/>
      <c r="N8" s="74" t="str">
        <f>IF(ISBLANK('4. Durée du projet'!E9),"",'4. Durée du projet'!E9)</f>
        <v/>
      </c>
      <c r="P8" s="74"/>
      <c r="Q8" s="74"/>
      <c r="S8" s="74"/>
      <c r="T8" s="74"/>
    </row>
    <row r="9" spans="2:20">
      <c r="B9" s="74"/>
      <c r="D9" s="74"/>
      <c r="F9" s="74"/>
      <c r="G9" s="74"/>
      <c r="H9" s="74"/>
      <c r="I9" s="74"/>
      <c r="K9" s="74"/>
      <c r="L9" s="74"/>
      <c r="N9" s="74" t="str">
        <f>IF(ISBLANK('4. Durée du projet'!E10),"",'4. Durée du projet'!E10)</f>
        <v/>
      </c>
      <c r="P9" s="74"/>
      <c r="Q9" s="74"/>
      <c r="S9" s="74" t="s">
        <v>90</v>
      </c>
      <c r="T9" s="142">
        <v>0.1</v>
      </c>
    </row>
    <row r="10" spans="2:20">
      <c r="B10" s="74"/>
      <c r="D10" s="74"/>
      <c r="F10" s="74"/>
      <c r="G10" s="74"/>
      <c r="H10" s="74"/>
      <c r="I10" s="74"/>
      <c r="K10" s="74"/>
      <c r="L10" s="74"/>
      <c r="N10" s="74" t="str">
        <f>IF(ISBLANK('4. Durée du projet'!E11),"",'4. Durée du projet'!E11)</f>
        <v/>
      </c>
      <c r="P10" s="74"/>
      <c r="Q10" s="74"/>
      <c r="S10" s="74" t="s">
        <v>93</v>
      </c>
      <c r="T10" s="142">
        <v>0</v>
      </c>
    </row>
    <row r="11" spans="2:20">
      <c r="B11" s="74"/>
      <c r="D11" s="74"/>
      <c r="F11" s="74"/>
      <c r="G11" s="74"/>
      <c r="H11" s="74"/>
      <c r="I11" s="74"/>
      <c r="K11" s="74"/>
      <c r="L11" s="74"/>
      <c r="N11" s="74" t="str">
        <f>IF(ISBLANK('4. Durée du projet'!E12),"",'4. Durée du projet'!E12)</f>
        <v/>
      </c>
      <c r="P11" s="74"/>
      <c r="Q11" s="74"/>
      <c r="S11" s="74"/>
      <c r="T11" s="74"/>
    </row>
    <row r="12" spans="2:20">
      <c r="B12" s="74"/>
      <c r="D12" s="74"/>
      <c r="F12" s="74"/>
      <c r="G12" s="74"/>
      <c r="H12" s="74"/>
      <c r="I12" s="74"/>
      <c r="K12" s="74"/>
      <c r="L12" s="74"/>
      <c r="N12" s="74" t="str">
        <f>IF(ISBLANK('4. Durée du projet'!E13),"",'4. Durée du projet'!E13)</f>
        <v/>
      </c>
      <c r="P12" s="74"/>
      <c r="Q12" s="74"/>
      <c r="S12" s="74"/>
      <c r="T12" s="74"/>
    </row>
    <row r="13" spans="2:20">
      <c r="B13" s="74"/>
      <c r="D13" s="74"/>
      <c r="F13" s="74"/>
      <c r="G13" s="74"/>
      <c r="H13" s="74"/>
      <c r="I13" s="74"/>
      <c r="K13" s="74"/>
      <c r="L13" s="74"/>
      <c r="N13" s="74" t="str">
        <f>IF(ISBLANK('4. Durée du projet'!E14),"",'4. Durée du projet'!E14)</f>
        <v/>
      </c>
      <c r="P13" s="74"/>
      <c r="Q13" s="74"/>
      <c r="S13" s="74"/>
      <c r="T13" s="74"/>
    </row>
    <row r="14" spans="2:20">
      <c r="B14" s="74"/>
      <c r="D14" s="74"/>
      <c r="F14" s="74"/>
      <c r="G14" s="74"/>
      <c r="H14" s="74"/>
      <c r="I14" s="74"/>
      <c r="K14" s="74"/>
      <c r="L14" s="74"/>
      <c r="N14" s="74" t="s">
        <v>234</v>
      </c>
      <c r="P14" s="74"/>
      <c r="Q14" s="74"/>
      <c r="S14" s="74"/>
      <c r="T14" s="74"/>
    </row>
    <row r="15" spans="2:20">
      <c r="B15" s="74"/>
      <c r="D15" s="74"/>
      <c r="F15" s="74"/>
      <c r="G15" s="74"/>
      <c r="H15" s="74"/>
      <c r="I15" s="74"/>
      <c r="K15" s="74"/>
      <c r="L15" s="74"/>
      <c r="N15" s="74"/>
      <c r="P15" s="74"/>
      <c r="Q15" s="74"/>
      <c r="S15" s="74"/>
      <c r="T15" s="74"/>
    </row>
    <row r="16" spans="2:20">
      <c r="B16" s="74"/>
      <c r="D16" s="74"/>
      <c r="F16" s="74"/>
      <c r="G16" s="74"/>
      <c r="H16" s="74"/>
      <c r="I16" s="74"/>
      <c r="K16" s="74"/>
      <c r="L16" s="74"/>
      <c r="N16" s="74"/>
      <c r="P16" s="74"/>
      <c r="Q16" s="74"/>
      <c r="S16" s="74"/>
      <c r="T16" s="74"/>
    </row>
    <row r="17" spans="2:20">
      <c r="B17" s="74"/>
      <c r="D17" s="74"/>
      <c r="F17" s="74"/>
      <c r="G17" s="74"/>
      <c r="H17" s="74"/>
      <c r="I17" s="74"/>
      <c r="K17" s="74"/>
      <c r="L17" s="74"/>
      <c r="N17" s="74"/>
      <c r="P17" s="74"/>
      <c r="Q17" s="74"/>
      <c r="S17" s="74"/>
      <c r="T17" s="74"/>
    </row>
    <row r="18" spans="2:20">
      <c r="B18" s="74"/>
      <c r="D18" s="74"/>
      <c r="F18" s="74"/>
      <c r="G18" s="74"/>
      <c r="H18" s="74"/>
      <c r="I18" s="74"/>
      <c r="K18" s="74"/>
      <c r="L18" s="74"/>
      <c r="N18" s="74"/>
      <c r="P18" s="74"/>
      <c r="Q18" s="74"/>
      <c r="S18" s="74"/>
      <c r="T18" s="74"/>
    </row>
    <row r="19" spans="2:20">
      <c r="B19" s="74"/>
      <c r="D19" s="74"/>
      <c r="F19" s="74"/>
      <c r="G19" s="74"/>
      <c r="H19" s="74"/>
      <c r="I19" s="74"/>
      <c r="K19" s="74"/>
      <c r="L19" s="74"/>
      <c r="N19" s="74"/>
      <c r="P19" s="74"/>
      <c r="Q19" s="74"/>
      <c r="S19" s="74"/>
      <c r="T19" s="74"/>
    </row>
    <row r="20" spans="2:20">
      <c r="B20" s="74"/>
      <c r="D20" s="74"/>
      <c r="F20" s="74"/>
      <c r="G20" s="74"/>
      <c r="H20" s="74"/>
      <c r="I20" s="74"/>
      <c r="K20" s="74"/>
      <c r="L20" s="74"/>
      <c r="N20" s="74"/>
      <c r="P20" s="74"/>
      <c r="Q20" s="74"/>
      <c r="S20" s="74"/>
      <c r="T20" s="74"/>
    </row>
    <row r="21" spans="2:20">
      <c r="B21" s="74"/>
      <c r="D21" s="74"/>
      <c r="F21" s="74"/>
      <c r="G21" s="74"/>
      <c r="H21" s="74"/>
      <c r="I21" s="74"/>
      <c r="K21" s="74"/>
      <c r="L21" s="74"/>
      <c r="N21" s="74"/>
      <c r="P21" s="74"/>
      <c r="Q21" s="74"/>
      <c r="S21" s="74"/>
      <c r="T21" s="74"/>
    </row>
    <row r="22" spans="2:20">
      <c r="B22" s="74"/>
      <c r="D22" s="74"/>
      <c r="F22" s="74"/>
      <c r="G22" s="74"/>
      <c r="H22" s="74"/>
      <c r="I22" s="74"/>
      <c r="K22" s="74"/>
      <c r="L22" s="74"/>
      <c r="N22" s="74"/>
      <c r="P22" s="74"/>
      <c r="Q22" s="74"/>
      <c r="S22" s="74"/>
      <c r="T22" s="74"/>
    </row>
    <row r="23" spans="2:20">
      <c r="B23" s="74"/>
      <c r="D23" s="74"/>
      <c r="F23" s="74"/>
      <c r="G23" s="74"/>
      <c r="H23" s="74"/>
      <c r="I23" s="74"/>
      <c r="K23" s="74"/>
      <c r="L23" s="74"/>
      <c r="N23" s="74"/>
      <c r="P23" s="74"/>
      <c r="Q23" s="74"/>
      <c r="S23" s="74"/>
      <c r="T23" s="74"/>
    </row>
    <row r="24" spans="2:20">
      <c r="B24" s="74"/>
      <c r="D24" s="74"/>
      <c r="F24" s="74"/>
      <c r="G24" s="74"/>
      <c r="H24" s="74"/>
      <c r="I24" s="74"/>
      <c r="K24" s="74"/>
      <c r="L24" s="74"/>
      <c r="N24" s="74"/>
      <c r="P24" s="74"/>
      <c r="Q24" s="74"/>
      <c r="S24" s="74"/>
      <c r="T24" s="74"/>
    </row>
    <row r="25" spans="2:20">
      <c r="B25" s="74"/>
      <c r="D25" s="74"/>
      <c r="F25" s="74"/>
      <c r="G25" s="74"/>
      <c r="H25" s="74"/>
      <c r="I25" s="74"/>
      <c r="K25" s="74"/>
      <c r="L25" s="74"/>
      <c r="N25" s="74"/>
      <c r="P25" s="74"/>
      <c r="Q25" s="74"/>
      <c r="S25" s="74"/>
      <c r="T25" s="74"/>
    </row>
    <row r="26" spans="2:20">
      <c r="B26" s="74"/>
      <c r="D26" s="74"/>
      <c r="F26" s="74"/>
      <c r="G26" s="74"/>
      <c r="H26" s="74"/>
      <c r="I26" s="74"/>
      <c r="K26" s="74"/>
      <c r="L26" s="74"/>
      <c r="N26" s="74"/>
      <c r="P26" s="74"/>
      <c r="Q26" s="74"/>
      <c r="S26" s="74"/>
      <c r="T26" s="74"/>
    </row>
    <row r="27" spans="2:20">
      <c r="B27" s="74"/>
      <c r="D27" s="74"/>
      <c r="F27" s="74"/>
      <c r="G27" s="74"/>
      <c r="H27" s="74"/>
      <c r="I27" s="74"/>
      <c r="K27" s="74"/>
      <c r="L27" s="74"/>
      <c r="N27" s="74"/>
      <c r="P27" s="74"/>
      <c r="Q27" s="74"/>
      <c r="S27" s="74"/>
      <c r="T27" s="74"/>
    </row>
    <row r="28" spans="2:20">
      <c r="B28" s="74"/>
      <c r="D28" s="74"/>
      <c r="F28" s="74"/>
      <c r="G28" s="74"/>
      <c r="H28" s="74"/>
      <c r="I28" s="74"/>
      <c r="K28" s="74"/>
      <c r="L28" s="74"/>
      <c r="N28" s="74"/>
      <c r="P28" s="74"/>
      <c r="Q28" s="74"/>
      <c r="S28" s="74"/>
      <c r="T28" s="74"/>
    </row>
    <row r="29" spans="2:20">
      <c r="B29" s="74"/>
      <c r="D29" s="74"/>
      <c r="F29" s="74"/>
      <c r="G29" s="74"/>
      <c r="H29" s="74"/>
      <c r="I29" s="74"/>
      <c r="K29" s="74"/>
      <c r="L29" s="74"/>
      <c r="N29" s="74"/>
      <c r="P29" s="74"/>
      <c r="Q29" s="74"/>
      <c r="S29" s="74"/>
      <c r="T29" s="74"/>
    </row>
    <row r="30" spans="2:20">
      <c r="B30" s="74"/>
      <c r="D30" s="74"/>
      <c r="F30" s="74"/>
      <c r="G30" s="74"/>
      <c r="H30" s="74"/>
      <c r="I30" s="74"/>
      <c r="K30" s="74"/>
      <c r="L30" s="74"/>
      <c r="N30" s="74"/>
      <c r="P30" s="74"/>
      <c r="Q30" s="74"/>
      <c r="S30" s="74"/>
      <c r="T30" s="74"/>
    </row>
    <row r="31" spans="2:20">
      <c r="B31" s="74"/>
      <c r="D31" s="74"/>
      <c r="F31" s="74"/>
      <c r="G31" s="74"/>
      <c r="H31" s="74"/>
      <c r="I31" s="74"/>
      <c r="K31" s="74"/>
      <c r="L31" s="74"/>
      <c r="N31" s="74"/>
      <c r="P31" s="74"/>
      <c r="Q31" s="74"/>
      <c r="S31" s="74"/>
      <c r="T31" s="74"/>
    </row>
    <row r="32" spans="2:20">
      <c r="B32" s="74"/>
      <c r="D32" s="74"/>
      <c r="F32" s="74"/>
      <c r="G32" s="74"/>
      <c r="H32" s="74"/>
      <c r="I32" s="74"/>
      <c r="K32" s="74"/>
      <c r="L32" s="74"/>
      <c r="N32" s="74"/>
      <c r="P32" s="74"/>
      <c r="Q32" s="74"/>
      <c r="S32" s="74"/>
      <c r="T32" s="74"/>
    </row>
    <row r="33" spans="2:20">
      <c r="B33" s="74"/>
      <c r="D33" s="74"/>
      <c r="F33" s="74"/>
      <c r="G33" s="74"/>
      <c r="H33" s="74"/>
      <c r="I33" s="74"/>
      <c r="K33" s="74"/>
      <c r="L33" s="74"/>
      <c r="N33" s="74"/>
      <c r="P33" s="74"/>
      <c r="Q33" s="74"/>
      <c r="S33" s="74"/>
      <c r="T33" s="74"/>
    </row>
    <row r="34" spans="2:20">
      <c r="B34" s="74"/>
      <c r="D34" s="74"/>
      <c r="F34" s="74"/>
      <c r="G34" s="74"/>
      <c r="H34" s="74"/>
      <c r="I34" s="74"/>
      <c r="K34" s="74"/>
      <c r="L34" s="74"/>
      <c r="N34" s="74"/>
      <c r="P34" s="74"/>
      <c r="Q34" s="74"/>
      <c r="S34" s="74"/>
      <c r="T34" s="74"/>
    </row>
    <row r="35" spans="2:20">
      <c r="B35" s="74"/>
      <c r="D35" s="74"/>
      <c r="F35" s="74"/>
      <c r="G35" s="74"/>
      <c r="H35" s="74"/>
      <c r="I35" s="74"/>
      <c r="K35" s="74"/>
      <c r="L35" s="74"/>
      <c r="N35" s="74"/>
      <c r="P35" s="74"/>
      <c r="Q35" s="74"/>
      <c r="S35" s="74"/>
      <c r="T35" s="74"/>
    </row>
    <row r="36" spans="2:20">
      <c r="B36" s="74"/>
      <c r="D36" s="74"/>
      <c r="F36" s="74"/>
      <c r="G36" s="74"/>
      <c r="H36" s="74"/>
      <c r="I36" s="74"/>
      <c r="K36" s="74"/>
      <c r="L36" s="74"/>
      <c r="N36" s="74"/>
      <c r="P36" s="74"/>
      <c r="Q36" s="74"/>
      <c r="S36" s="74"/>
      <c r="T36" s="74"/>
    </row>
    <row r="37" spans="2:20">
      <c r="B37" s="74"/>
      <c r="D37" s="74"/>
      <c r="F37" s="74"/>
      <c r="G37" s="74"/>
      <c r="H37" s="74"/>
      <c r="I37" s="74"/>
      <c r="K37" s="74"/>
      <c r="L37" s="74"/>
      <c r="N37" s="74"/>
      <c r="P37" s="74"/>
      <c r="Q37" s="74"/>
      <c r="S37" s="74"/>
      <c r="T37" s="74"/>
    </row>
    <row r="38" spans="2:20">
      <c r="B38" s="74"/>
      <c r="D38" s="74"/>
      <c r="F38" s="74"/>
      <c r="G38" s="74"/>
      <c r="H38" s="74"/>
      <c r="I38" s="74"/>
      <c r="K38" s="74"/>
      <c r="L38" s="74"/>
      <c r="N38" s="74"/>
      <c r="P38" s="74"/>
      <c r="Q38" s="74"/>
      <c r="S38" s="74"/>
      <c r="T38" s="74"/>
    </row>
    <row r="39" spans="2:20">
      <c r="B39" s="74"/>
      <c r="D39" s="74"/>
      <c r="F39" s="74"/>
      <c r="G39" s="74"/>
      <c r="H39" s="74"/>
      <c r="I39" s="74"/>
      <c r="K39" s="74"/>
      <c r="L39" s="74"/>
      <c r="N39" s="74"/>
      <c r="P39" s="74"/>
      <c r="Q39" s="74"/>
      <c r="S39" s="74"/>
      <c r="T39" s="74"/>
    </row>
    <row r="40" spans="2:20">
      <c r="B40" s="74"/>
      <c r="D40" s="74"/>
      <c r="F40" s="74"/>
      <c r="G40" s="74"/>
      <c r="H40" s="74"/>
      <c r="I40" s="74"/>
      <c r="K40" s="74"/>
      <c r="L40" s="74"/>
      <c r="N40" s="74"/>
      <c r="P40" s="74"/>
      <c r="Q40" s="74"/>
      <c r="S40" s="74"/>
      <c r="T40" s="74"/>
    </row>
    <row r="41" spans="2:20">
      <c r="B41" s="74"/>
      <c r="D41" s="74"/>
      <c r="F41" s="74"/>
      <c r="G41" s="74"/>
      <c r="H41" s="74"/>
      <c r="I41" s="74"/>
      <c r="K41" s="74"/>
      <c r="L41" s="74"/>
      <c r="N41" s="74"/>
      <c r="P41" s="74"/>
      <c r="Q41" s="74"/>
      <c r="S41" s="74"/>
      <c r="T41" s="74"/>
    </row>
  </sheetData>
  <pageMargins left="0.7" right="0.7" top="0.78749999999999998" bottom="0.78749999999999998" header="0.511811023622047" footer="0.511811023622047"/>
  <pageSetup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6AE3EFA7355E04EA8AA680035E5E3B6" ma:contentTypeVersion="2" ma:contentTypeDescription="Ein neues Dokument erstellen." ma:contentTypeScope="" ma:versionID="8d79f3782c943452643838967acf0261">
  <xsd:schema xmlns:xsd="http://www.w3.org/2001/XMLSchema" xmlns:xs="http://www.w3.org/2001/XMLSchema" xmlns:p="http://schemas.microsoft.com/office/2006/metadata/properties" xmlns:ns2="c9be8b3d-cb7d-43de-80cb-26dcfb1ee8d7" targetNamespace="http://schemas.microsoft.com/office/2006/metadata/properties" ma:root="true" ma:fieldsID="e8619e59f92d2f2fedd0efcb1ba0eed0" ns2:_="">
    <xsd:import namespace="c9be8b3d-cb7d-43de-80cb-26dcfb1ee8d7"/>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be8b3d-cb7d-43de-80cb-26dcfb1ee8d7"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A6959A-2745-408F-AE78-37502F58EB65}"/>
</file>

<file path=customXml/itemProps2.xml><?xml version="1.0" encoding="utf-8"?>
<ds:datastoreItem xmlns:ds="http://schemas.openxmlformats.org/officeDocument/2006/customXml" ds:itemID="{66A89848-D17A-4190-8A13-7D9367AB17A2}"/>
</file>

<file path=customXml/itemProps3.xml><?xml version="1.0" encoding="utf-8"?>
<ds:datastoreItem xmlns:ds="http://schemas.openxmlformats.org/officeDocument/2006/customXml" ds:itemID="{EE2B1139-20FE-4A6D-8169-77FC33D3DF9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Mischa Pfeiffer</dc:creator>
  <cp:keywords/>
  <dc:description/>
  <cp:lastModifiedBy>Silvio Abgottspon</cp:lastModifiedBy>
  <cp:revision>2</cp:revision>
  <dcterms:created xsi:type="dcterms:W3CDTF">2025-11-12T10:48:46Z</dcterms:created>
  <dcterms:modified xsi:type="dcterms:W3CDTF">2026-01-27T09:15:49Z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0x010100F6AE3EFA7355E04EA8AA680035E5E3B6</vt:lpwstr>
  </property>
  <property fmtid="{D5CDD505-2E9C-101B-9397-08002B2CF9AE}" pid="3" name="MediaServiceImageTags">
    <vt:lpwstr/>
  </property>
  <property fmtid="{D5CDD505-2E9C-101B-9397-08002B2CF9AE}" pid="4" name="MSIP_Label_aa112399-b73b-40c1-8af2-919b124b9d91_Enabled">
    <vt:lpwstr>true</vt:lpwstr>
  </property>
  <property fmtid="{D5CDD505-2E9C-101B-9397-08002B2CF9AE}" pid="5" name="MSIP_Label_aa112399-b73b-40c1-8af2-919b124b9d91_SetDate">
    <vt:lpwstr>2026-01-16T10:18:53Z</vt:lpwstr>
  </property>
  <property fmtid="{D5CDD505-2E9C-101B-9397-08002B2CF9AE}" pid="6" name="MSIP_Label_aa112399-b73b-40c1-8af2-919b124b9d91_Method">
    <vt:lpwstr>Privileged</vt:lpwstr>
  </property>
  <property fmtid="{D5CDD505-2E9C-101B-9397-08002B2CF9AE}" pid="7" name="MSIP_Label_aa112399-b73b-40c1-8af2-919b124b9d91_Name">
    <vt:lpwstr>L2</vt:lpwstr>
  </property>
  <property fmtid="{D5CDD505-2E9C-101B-9397-08002B2CF9AE}" pid="8" name="MSIP_Label_aa112399-b73b-40c1-8af2-919b124b9d91_SiteId">
    <vt:lpwstr>6ae27add-8276-4a38-88c1-3a9c1f973767</vt:lpwstr>
  </property>
  <property fmtid="{D5CDD505-2E9C-101B-9397-08002B2CF9AE}" pid="9" name="MSIP_Label_aa112399-b73b-40c1-8af2-919b124b9d91_ActionId">
    <vt:lpwstr>964d0a66-1ab9-4dab-a0bb-78f79a9a1aa6</vt:lpwstr>
  </property>
  <property fmtid="{D5CDD505-2E9C-101B-9397-08002B2CF9AE}" pid="10" name="MSIP_Label_aa112399-b73b-40c1-8af2-919b124b9d91_ContentBits">
    <vt:lpwstr>0</vt:lpwstr>
  </property>
  <property fmtid="{D5CDD505-2E9C-101B-9397-08002B2CF9AE}" pid="11" name="MSIP_Label_aa112399-b73b-40c1-8af2-919b124b9d91_Tag">
    <vt:lpwstr>10, 0, 1, 1</vt:lpwstr>
  </property>
</Properties>
</file>