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DieseArbeitsmappe"/>
  <mc:AlternateContent xmlns:mc="http://schemas.openxmlformats.org/markup-compatibility/2006">
    <mc:Choice Requires="x15">
      <x15ac:absPath xmlns:x15ac="http://schemas.microsoft.com/office/spreadsheetml/2010/11/ac" url="C:\Users\U80783959\AppData\Local\rubicon\Acta Nova Client\Data\649743452\"/>
    </mc:Choice>
  </mc:AlternateContent>
  <xr:revisionPtr revIDLastSave="0" documentId="13_ncr:1_{572FD2B6-D521-4B2D-8CC6-265661F5684A}" xr6:coauthVersionLast="47" xr6:coauthVersionMax="47" xr10:uidLastSave="{00000000-0000-0000-0000-000000000000}"/>
  <workbookProtection workbookAlgorithmName="SHA-512" workbookHashValue="my/UnFwp0F/U00a3cf5bZIWIeP5svRJAUeZOg5p2g7bQ9YCQZ2lpavKOiSWFHO7FkT5K/lUNL1o/NY4T9os+8A==" workbookSaltValue="XjexIRuVSOop2zYi8G5cvw==" workbookSpinCount="100000" lockStructure="1"/>
  <bookViews>
    <workbookView xWindow="-120" yWindow="-120" windowWidth="29040" windowHeight="15840" tabRatio="850" activeTab="2" xr2:uid="{00000000-000D-0000-FFFF-FFFF00000000}"/>
  </bookViews>
  <sheets>
    <sheet name="Readme" sheetId="22" r:id="rId1"/>
    <sheet name="Criteri di ammissione" sheetId="15" r:id="rId2"/>
    <sheet name="criterio Nr.5" sheetId="20" r:id="rId3"/>
    <sheet name="Berechnungsblatt (nur Ansicht)" sheetId="1" state="hidden" r:id="rId4"/>
    <sheet name="Berechnung WGK EFH" sheetId="8" state="hidden" r:id="rId5"/>
    <sheet name="Berechnung WGK MFH klein" sheetId="9" state="hidden" r:id="rId6"/>
    <sheet name="Berechnung WGK MFH gross" sheetId="10" state="hidden" r:id="rId7"/>
    <sheet name="Berechnung WGK S1" sheetId="13" state="hidden" r:id="rId8"/>
    <sheet name="Berechnung WGK S2" sheetId="14" state="hidden" r:id="rId9"/>
    <sheet name="Berechnung WGK Prozess (1)" sheetId="11" state="hidden" r:id="rId10"/>
    <sheet name="Berechnung WGK Prozess (2)" sheetId="12" state="hidden" r:id="rId11"/>
    <sheet name="Berechnung WGK Prozess (3)" sheetId="16" state="hidden" r:id="rId12"/>
    <sheet name="Berechnung WGK Prozess (4)" sheetId="17" state="hidden" r:id="rId13"/>
    <sheet name="Berechnung WGK Prozess (5)" sheetId="19" state="hidden" r:id="rId14"/>
    <sheet name="Energiepreise" sheetId="23" state="hidden"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1" l="1"/>
  <c r="E11" i="20" l="1"/>
  <c r="E10" i="1" l="1"/>
  <c r="E9" i="1"/>
  <c r="E8" i="1"/>
  <c r="E7" i="1"/>
  <c r="E6" i="1"/>
  <c r="D8" i="1"/>
  <c r="D7" i="1"/>
  <c r="D6" i="1"/>
  <c r="G16" i="20"/>
  <c r="G15" i="20"/>
  <c r="G14" i="20"/>
  <c r="G13" i="20"/>
  <c r="G12" i="20"/>
  <c r="G11" i="20"/>
  <c r="G10" i="20"/>
  <c r="E7" i="20"/>
  <c r="E8" i="20"/>
  <c r="E9" i="20"/>
  <c r="E10" i="20"/>
  <c r="D9" i="20"/>
  <c r="D8" i="20"/>
  <c r="D7" i="20"/>
  <c r="D31" i="23" l="1"/>
  <c r="D32" i="23" s="1"/>
  <c r="F11" i="20" s="1"/>
  <c r="C31" i="23"/>
  <c r="C32" i="23" s="1"/>
  <c r="F8" i="20" s="1"/>
  <c r="H7" i="1" s="1"/>
  <c r="B31" i="23"/>
  <c r="B32" i="23" s="1"/>
  <c r="F29" i="23"/>
  <c r="F28" i="23"/>
  <c r="F27" i="23"/>
  <c r="F26" i="23"/>
  <c r="F25" i="23"/>
  <c r="F24" i="23"/>
  <c r="F23" i="23"/>
  <c r="F22" i="23"/>
  <c r="F21" i="23"/>
  <c r="F20" i="23"/>
  <c r="F19" i="23"/>
  <c r="F18" i="23"/>
  <c r="F7" i="20" l="1"/>
  <c r="H6" i="1" s="1"/>
  <c r="F10" i="20"/>
  <c r="H9" i="1" s="1"/>
  <c r="F9" i="20"/>
  <c r="H8" i="1" s="1"/>
  <c r="H10" i="1"/>
  <c r="F32" i="23"/>
  <c r="O7" i="1"/>
  <c r="O8" i="1"/>
  <c r="O9" i="1"/>
  <c r="O10" i="1"/>
  <c r="O11" i="1"/>
  <c r="O12" i="1"/>
  <c r="O13" i="1"/>
  <c r="O14" i="1"/>
  <c r="O15" i="1"/>
  <c r="O6" i="1"/>
  <c r="D12" i="1"/>
  <c r="D13" i="1"/>
  <c r="D14" i="1"/>
  <c r="D15" i="1"/>
  <c r="D11" i="1"/>
  <c r="D10" i="1"/>
  <c r="D9" i="1"/>
  <c r="F13" i="20" l="1"/>
  <c r="F12" i="20"/>
  <c r="H11" i="1" s="1"/>
  <c r="F15" i="20"/>
  <c r="H14" i="1" s="1"/>
  <c r="F14" i="20"/>
  <c r="H13" i="1" s="1"/>
  <c r="H12" i="1"/>
  <c r="F16" i="20"/>
  <c r="H15" i="1" s="1"/>
  <c r="K7" i="1"/>
  <c r="L7" i="1"/>
  <c r="M7" i="1"/>
  <c r="N7" i="1"/>
  <c r="K8" i="1"/>
  <c r="L8" i="1"/>
  <c r="M8" i="1"/>
  <c r="N8" i="1"/>
  <c r="K9" i="1"/>
  <c r="L9" i="1"/>
  <c r="M9" i="1"/>
  <c r="N9" i="1"/>
  <c r="K10" i="1"/>
  <c r="L10" i="1"/>
  <c r="M10" i="1"/>
  <c r="N10" i="1"/>
  <c r="K11" i="1"/>
  <c r="L11" i="1"/>
  <c r="M11" i="1"/>
  <c r="N11" i="1"/>
  <c r="K12" i="1"/>
  <c r="L12" i="1"/>
  <c r="M12" i="1"/>
  <c r="N12" i="1"/>
  <c r="K13" i="1"/>
  <c r="L13" i="1"/>
  <c r="M13" i="1"/>
  <c r="N13" i="1"/>
  <c r="K14" i="1"/>
  <c r="L14" i="1"/>
  <c r="M14" i="1"/>
  <c r="N14" i="1"/>
  <c r="K15" i="1"/>
  <c r="L15" i="1"/>
  <c r="M15" i="1"/>
  <c r="N15" i="1"/>
  <c r="L6" i="1"/>
  <c r="M6" i="1"/>
  <c r="N6" i="1"/>
  <c r="K6" i="1"/>
  <c r="I7" i="1"/>
  <c r="I8" i="1"/>
  <c r="I6" i="1"/>
  <c r="E12" i="1"/>
  <c r="E13" i="1"/>
  <c r="E14" i="1"/>
  <c r="E15" i="1"/>
  <c r="E11" i="1"/>
  <c r="C10" i="1"/>
  <c r="C12" i="1"/>
  <c r="C13" i="1"/>
  <c r="C14" i="1"/>
  <c r="C15" i="1"/>
  <c r="C9" i="1"/>
  <c r="D9" i="19" l="1"/>
  <c r="D9" i="17"/>
  <c r="D9" i="16"/>
  <c r="D5" i="19"/>
  <c r="D4" i="19"/>
  <c r="D5" i="17"/>
  <c r="D4" i="17"/>
  <c r="D5" i="16"/>
  <c r="D4" i="16"/>
  <c r="I15" i="1"/>
  <c r="F15" i="1"/>
  <c r="I14" i="1"/>
  <c r="F14" i="1"/>
  <c r="I13" i="1"/>
  <c r="F13" i="1"/>
  <c r="D11" i="17" l="1"/>
  <c r="D16" i="17" s="1"/>
  <c r="D24" i="16"/>
  <c r="D11" i="16"/>
  <c r="D16" i="16" s="1"/>
  <c r="D24" i="19"/>
  <c r="D11" i="19"/>
  <c r="D16" i="19" s="1"/>
  <c r="D23" i="17"/>
  <c r="D24" i="17"/>
  <c r="G15" i="1"/>
  <c r="D23" i="19"/>
  <c r="G14" i="1"/>
  <c r="P14" i="1" s="1"/>
  <c r="D23" i="16"/>
  <c r="D15" i="16" l="1"/>
  <c r="G13" i="1"/>
  <c r="P13" i="1" s="1"/>
  <c r="D14" i="16"/>
  <c r="D22" i="16"/>
  <c r="D21" i="16"/>
  <c r="D15" i="19"/>
  <c r="D14" i="19"/>
  <c r="P15" i="1" s="1"/>
  <c r="D22" i="19"/>
  <c r="D21" i="19"/>
  <c r="D22" i="17"/>
  <c r="D21" i="17"/>
  <c r="D15" i="17"/>
  <c r="D14" i="17"/>
  <c r="F7" i="1"/>
  <c r="P7" i="1" s="1"/>
  <c r="F8" i="1"/>
  <c r="P8" i="1" s="1"/>
  <c r="F6" i="1"/>
  <c r="P6" i="1" s="1"/>
  <c r="D17" i="16" l="1"/>
  <c r="D20" i="16" s="1"/>
  <c r="D25" i="16" s="1"/>
  <c r="D26" i="16" s="1"/>
  <c r="R13" i="1" s="1"/>
  <c r="D17" i="19"/>
  <c r="D20" i="19" s="1"/>
  <c r="D25" i="19" s="1"/>
  <c r="D26" i="19" s="1"/>
  <c r="R15" i="1" s="1"/>
  <c r="O16" i="20" s="1"/>
  <c r="D17" i="17"/>
  <c r="D20" i="17" s="1"/>
  <c r="D25" i="17" s="1"/>
  <c r="D26" i="17" s="1"/>
  <c r="R14" i="1" s="1"/>
  <c r="D5" i="9" l="1"/>
  <c r="D5" i="8"/>
  <c r="I9" i="1"/>
  <c r="I10" i="1"/>
  <c r="F9" i="1"/>
  <c r="D4" i="13" s="1"/>
  <c r="D11" i="13" s="1"/>
  <c r="F10" i="1"/>
  <c r="D4" i="14" s="1"/>
  <c r="D9" i="12"/>
  <c r="D9" i="11"/>
  <c r="D4" i="12"/>
  <c r="D4" i="11"/>
  <c r="D4" i="10"/>
  <c r="D4" i="9"/>
  <c r="D4" i="8"/>
  <c r="D10" i="8" s="1"/>
  <c r="D15" i="8" s="1"/>
  <c r="G9" i="1" l="1"/>
  <c r="P9" i="1" s="1"/>
  <c r="D16" i="13"/>
  <c r="D24" i="11"/>
  <c r="D11" i="11"/>
  <c r="D16" i="11" s="1"/>
  <c r="D24" i="12"/>
  <c r="D11" i="12"/>
  <c r="D24" i="14"/>
  <c r="D11" i="14"/>
  <c r="D23" i="9"/>
  <c r="D10" i="9"/>
  <c r="D15" i="9" s="1"/>
  <c r="D23" i="10"/>
  <c r="D10" i="10"/>
  <c r="D15" i="10" s="1"/>
  <c r="D23" i="8"/>
  <c r="D14" i="8"/>
  <c r="D22" i="8"/>
  <c r="D24" i="13"/>
  <c r="D22" i="9"/>
  <c r="D5" i="10"/>
  <c r="D22" i="10" s="1"/>
  <c r="D5" i="12"/>
  <c r="D23" i="12" s="1"/>
  <c r="D5" i="11"/>
  <c r="D23" i="11" s="1"/>
  <c r="I12" i="1"/>
  <c r="I11" i="1"/>
  <c r="F11" i="1"/>
  <c r="F12" i="1"/>
  <c r="G10" i="1" l="1"/>
  <c r="P10" i="1" s="1"/>
  <c r="D16" i="14"/>
  <c r="G12" i="1"/>
  <c r="P12" i="1" s="1"/>
  <c r="D16" i="12"/>
  <c r="D22" i="11"/>
  <c r="G11" i="1"/>
  <c r="P11" i="1" s="1"/>
  <c r="D15" i="11"/>
  <c r="D14" i="11"/>
  <c r="D21" i="11"/>
  <c r="I16" i="1"/>
  <c r="D14" i="12"/>
  <c r="D15" i="12"/>
  <c r="D22" i="12"/>
  <c r="D21" i="8"/>
  <c r="D5" i="14"/>
  <c r="D23" i="14" s="1"/>
  <c r="D13" i="8"/>
  <c r="D20" i="8"/>
  <c r="D5" i="13"/>
  <c r="D23" i="13" s="1"/>
  <c r="D21" i="12"/>
  <c r="D21" i="10"/>
  <c r="D13" i="10"/>
  <c r="D20" i="10"/>
  <c r="D14" i="10"/>
  <c r="D21" i="9"/>
  <c r="D13" i="9"/>
  <c r="D20" i="9"/>
  <c r="D14" i="9"/>
  <c r="D17" i="11" l="1"/>
  <c r="D20" i="11" s="1"/>
  <c r="D25" i="11" s="1"/>
  <c r="D26" i="11" s="1"/>
  <c r="R11" i="1" s="1"/>
  <c r="O12" i="20" s="1"/>
  <c r="J7" i="1"/>
  <c r="Q7" i="1" s="1"/>
  <c r="N8" i="20" s="1"/>
  <c r="J8" i="1"/>
  <c r="Q8" i="1" s="1"/>
  <c r="N9" i="20" s="1"/>
  <c r="J9" i="1"/>
  <c r="Q9" i="1" s="1"/>
  <c r="N10" i="20" s="1"/>
  <c r="J11" i="1"/>
  <c r="Q11" i="1" s="1"/>
  <c r="N12" i="20" s="1"/>
  <c r="J12" i="1"/>
  <c r="Q12" i="1" s="1"/>
  <c r="N13" i="20" s="1"/>
  <c r="J6" i="1"/>
  <c r="J10" i="1"/>
  <c r="Q10" i="1" s="1"/>
  <c r="N11" i="20" s="1"/>
  <c r="J14" i="1"/>
  <c r="Q14" i="1" s="1"/>
  <c r="N15" i="20" s="1"/>
  <c r="J13" i="1"/>
  <c r="Q13" i="1" s="1"/>
  <c r="N14" i="20" s="1"/>
  <c r="J15" i="1"/>
  <c r="Q15" i="1" s="1"/>
  <c r="N16" i="20" s="1"/>
  <c r="D17" i="12"/>
  <c r="D20" i="12" s="1"/>
  <c r="D25" i="12" s="1"/>
  <c r="D26" i="12" s="1"/>
  <c r="O15" i="20" s="1"/>
  <c r="D16" i="8"/>
  <c r="D19" i="8" s="1"/>
  <c r="D24" i="8" s="1"/>
  <c r="D25" i="8" s="1"/>
  <c r="R6" i="1" s="1"/>
  <c r="O7" i="20" s="1"/>
  <c r="D22" i="13"/>
  <c r="D15" i="13"/>
  <c r="D14" i="13"/>
  <c r="D21" i="13"/>
  <c r="D22" i="14"/>
  <c r="D21" i="14"/>
  <c r="D14" i="14"/>
  <c r="D15" i="14"/>
  <c r="D16" i="10"/>
  <c r="D19" i="10" s="1"/>
  <c r="D24" i="10" s="1"/>
  <c r="D25" i="10" s="1"/>
  <c r="R8" i="1" s="1"/>
  <c r="D16" i="9"/>
  <c r="D19" i="9" s="1"/>
  <c r="D24" i="9" s="1"/>
  <c r="D25" i="9" s="1"/>
  <c r="R7" i="1" s="1"/>
  <c r="O8" i="20" s="1"/>
  <c r="R12" i="1" l="1"/>
  <c r="O13" i="20" s="1"/>
  <c r="O14" i="20"/>
  <c r="Q6" i="1"/>
  <c r="J16" i="1"/>
  <c r="D17" i="14"/>
  <c r="D20" i="14" s="1"/>
  <c r="D25" i="14" s="1"/>
  <c r="D26" i="14" s="1"/>
  <c r="R10" i="1" s="1"/>
  <c r="O11" i="20" s="1"/>
  <c r="D17" i="13"/>
  <c r="D20" i="13" s="1"/>
  <c r="D25" i="13" s="1"/>
  <c r="D26" i="13" s="1"/>
  <c r="R9" i="1" s="1"/>
  <c r="R16" i="1" l="1"/>
  <c r="O17" i="20" s="1"/>
  <c r="O10" i="20"/>
  <c r="Q16" i="1"/>
  <c r="Q17" i="1" s="1"/>
  <c r="N7" i="20"/>
  <c r="R20" i="1" l="1"/>
  <c r="O20" i="20" s="1"/>
  <c r="N17" i="20"/>
  <c r="N18" i="20" l="1"/>
</calcChain>
</file>

<file path=xl/sharedStrings.xml><?xml version="1.0" encoding="utf-8"?>
<sst xmlns="http://schemas.openxmlformats.org/spreadsheetml/2006/main" count="771" uniqueCount="187">
  <si>
    <t>Komfortwärme</t>
  </si>
  <si>
    <t>CHF/a</t>
  </si>
  <si>
    <t>Wärmetyp</t>
  </si>
  <si>
    <t>0 - 50</t>
  </si>
  <si>
    <t>EFH</t>
  </si>
  <si>
    <t>Schlüsselkunde 1</t>
  </si>
  <si>
    <t>Schlüsselkunde 2</t>
  </si>
  <si>
    <t>Kundentyp</t>
  </si>
  <si>
    <t>Einheit</t>
  </si>
  <si>
    <t>Auswertung</t>
  </si>
  <si>
    <t>MFH klein</t>
  </si>
  <si>
    <t>MFH gross</t>
  </si>
  <si>
    <t>150 - 1500</t>
  </si>
  <si>
    <t>Total / Durchschnitt</t>
  </si>
  <si>
    <t>(inkl. Korrektur CO2-Ertrag)</t>
  </si>
  <si>
    <t>50 - 150</t>
  </si>
  <si>
    <t>CHF/MWh</t>
  </si>
  <si>
    <t>exkl. MWSt</t>
  </si>
  <si>
    <t>Wärmegestehungskosten</t>
  </si>
  <si>
    <t>Total Jahreskosten</t>
  </si>
  <si>
    <t>150 CHF/MWh</t>
  </si>
  <si>
    <t>Brennerstromkosten</t>
  </si>
  <si>
    <t>88% Jahresnutzungsgrad</t>
  </si>
  <si>
    <t>Brennstoffkosten</t>
  </si>
  <si>
    <t>inkl. Material</t>
  </si>
  <si>
    <t>Brenner-/Tankservice</t>
  </si>
  <si>
    <t>Kaminfeger</t>
  </si>
  <si>
    <t>3% p.a., 15 Jahre</t>
  </si>
  <si>
    <t>Kapitalkosten</t>
  </si>
  <si>
    <t>Bemerkungen</t>
  </si>
  <si>
    <t>Zusatzinfo</t>
  </si>
  <si>
    <t>Wirtschaftlichkeit exkl. MWSt</t>
  </si>
  <si>
    <t>CHF</t>
  </si>
  <si>
    <t>Total Investitionen</t>
  </si>
  <si>
    <t>Honorare, Unvorhergeshenes</t>
  </si>
  <si>
    <t>Tanksanierung</t>
  </si>
  <si>
    <t>Kessel/Brenner</t>
  </si>
  <si>
    <t>Investitionen exkl. MWSt</t>
  </si>
  <si>
    <t>MW</t>
  </si>
  <si>
    <t>Wärmeleistungsbedarf</t>
  </si>
  <si>
    <t>d/a</t>
  </si>
  <si>
    <t>Wochen pro Jahr</t>
  </si>
  <si>
    <t>d/w</t>
  </si>
  <si>
    <t>Tage pro Woche</t>
  </si>
  <si>
    <t>Stk.</t>
  </si>
  <si>
    <t>Anzahl Schichten</t>
  </si>
  <si>
    <t>Prozesswärme-bezüger Betriebsprofil</t>
  </si>
  <si>
    <t>hier entweder 0 oder 100%</t>
  </si>
  <si>
    <t>Rest ist Prozesswärme</t>
  </si>
  <si>
    <t>Anteil Komfortwärme</t>
  </si>
  <si>
    <t>allenfalls Eingabe als CHF pro 100 Liter?</t>
  </si>
  <si>
    <t>inkl. CO2-Abgabe etc.</t>
  </si>
  <si>
    <t>Heizölpreis</t>
  </si>
  <si>
    <t>MWh/a</t>
  </si>
  <si>
    <t>Wärmebedarf</t>
  </si>
  <si>
    <t>Eingabeparameter</t>
  </si>
  <si>
    <t>Berechnung Wärmegestehungskosten fossil</t>
  </si>
  <si>
    <t>Stunden pro Woche</t>
  </si>
  <si>
    <t>h</t>
  </si>
  <si>
    <t>h/w</t>
  </si>
  <si>
    <t>Gaspreis</t>
  </si>
  <si>
    <t>Input</t>
  </si>
  <si>
    <t>Schlüsselkunde I</t>
  </si>
  <si>
    <t>Schlüsselkunde II</t>
  </si>
  <si>
    <t>Schlüsselkunde III</t>
  </si>
  <si>
    <t>Schlüsselkunde IV</t>
  </si>
  <si>
    <t>Schlüsselkunde V</t>
  </si>
  <si>
    <t>Output</t>
  </si>
  <si>
    <t>Berechnungsblatt zum Kriterium Nr.5 (nur Ansicht)</t>
  </si>
  <si>
    <t>kWh hu/l heizöl</t>
  </si>
  <si>
    <t>kWh ho / kWh hu</t>
  </si>
  <si>
    <t>Bezugsmengen</t>
  </si>
  <si>
    <t>Heizöl
l1'501 - 3'000 l
[CHF/100l]</t>
  </si>
  <si>
    <t>Heizöl
9'001 - 14'000 l
[CHF/100l]</t>
  </si>
  <si>
    <t>Heizöl
über 20'000 l
[CHF/100l]</t>
  </si>
  <si>
    <t>Erdgas 
Typ V
[CHF/kWh]</t>
  </si>
  <si>
    <t>Erdgas
Typ V -10%
[CHF/kWh]</t>
  </si>
  <si>
    <r>
      <rPr>
        <sz val="10"/>
        <rFont val="Arial"/>
        <family val="2"/>
      </rPr>
      <t>Preise der letzten 12 Monate aus den Energiepreisen des Landesindex für Konsumentenpreise (LIK)</t>
    </r>
    <r>
      <rPr>
        <u/>
        <sz val="10"/>
        <color indexed="12"/>
        <rFont val="MS Sans Serif"/>
        <family val="2"/>
      </rPr>
      <t xml:space="preserve">
</t>
    </r>
    <r>
      <rPr>
        <u/>
        <sz val="10"/>
        <color indexed="12"/>
        <rFont val="Arial"/>
        <family val="2"/>
      </rPr>
      <t>https://www.bfs.admin.ch/bfs/de/home/dienstleistungen/fuer-medienschaffende/alle-veroeffentlichungen.assetdetail.3142800.html</t>
    </r>
  </si>
  <si>
    <t>Output (verlinkt mit Positivliste)</t>
  </si>
  <si>
    <t>Mittelwert CHF/100l</t>
  </si>
  <si>
    <t>Mittelwert CHF/MWh ho</t>
  </si>
  <si>
    <t>Energiebedarf</t>
  </si>
  <si>
    <t>kW</t>
  </si>
  <si>
    <t>Rp./kWh</t>
  </si>
  <si>
    <t>Leistungs-
bedarf</t>
  </si>
  <si>
    <t>jährliche
Grundgebühr
bzw. Leistungspreis</t>
  </si>
  <si>
    <t>Spezifische
Energiekosten
(Arbeitspreis)</t>
  </si>
  <si>
    <t>Prozessenergie
(und alle Spezialfälle)</t>
  </si>
  <si>
    <t>CHF/MWH ho</t>
  </si>
  <si>
    <t>MWH/a</t>
  </si>
  <si>
    <t>%</t>
  </si>
  <si>
    <t>CHF/kW</t>
  </si>
  <si>
    <t>Anzahl
Betriebsstunden
pro Woche</t>
  </si>
  <si>
    <t>Vorgabe
mittlerer
Energie-
bedarf</t>
  </si>
  <si>
    <t>Vorgabe
mittlerer
Leistungs-
bedarf</t>
  </si>
  <si>
    <t>Aktueller fossiler
Energiegpreis
(inkl. Lieferung,
Anschluss- und
Leistungsgebühr)</t>
  </si>
  <si>
    <t>Energieabsatz
pro
Kundensegment</t>
  </si>
  <si>
    <t>Anteil an
Energieabsatz</t>
  </si>
  <si>
    <t>einmalige
Anschlussgebühr,
Fixanteil</t>
  </si>
  <si>
    <t>einmalige
Anschluss-
gebühr,
variabler
Anteil</t>
  </si>
  <si>
    <t>Endkundentarif
pauschal (alle
Komponenten
inklusive)</t>
  </si>
  <si>
    <t>Kundentarif
Test</t>
  </si>
  <si>
    <t>Endkunden-
tarif</t>
  </si>
  <si>
    <t>Standardisierte
Gestehungskosten aus
Sicht der Wärmebezüger
für Referenzwärme</t>
  </si>
  <si>
    <t>Prova semplificata dell’addizionalità economica per i progetti di compensazione nel settore del teleriscaldamento</t>
  </si>
  <si>
    <t>Istruzioni per l’utente</t>
  </si>
  <si>
    <t>I dati del progetto che forniscono indicazioni sull’adempimento dei criteri devono essere documentati in breve nella descrizione del progetto di compensazione. Se i criteri 1-4 sono soddisfatti, il criterio principale numero 5 può essere verificato nel registro «Criterio n. 5» del presente strumento Excel.</t>
  </si>
  <si>
    <t>Legenda</t>
  </si>
  <si>
    <t>Campi obbligatori</t>
  </si>
  <si>
    <t>Immissione facoltativa</t>
  </si>
  <si>
    <t>Predefinito (nessuna immissione possibile)</t>
  </si>
  <si>
    <t>Link alla comunicazione dell’UFAM</t>
  </si>
  <si>
    <t>Modello di descrizione del progetto</t>
  </si>
  <si>
    <t>Link al rapporto «Konzept Positivliste für Kompensationsprojekte im Bereich Fernwärme»</t>
  </si>
  <si>
    <t>Link ai criteri di ammissione</t>
  </si>
  <si>
    <t>Link all’elaborazione del criterio n. 5: Tariffa ponderata per il cliente finale rispetto ai costi di produzione standard dell’impianto di riferimento fossile</t>
  </si>
  <si>
    <t>Produzione di vapore: si tratta di progetti rari e di un’applicazione speciale con altre condizioni quadro.</t>
  </si>
  <si>
    <t>Riciclaggio di legno usato: gli acquirenti di legno usato ricevono attualmente anche fino a 50 CHF/tonnellata (tendenza al rialzo). Ciò rappresenta circa 1,2 centesimi/kWh, se viene prodotto calore. Dato che in questo modo sussiste un determinato incentivo anche per gli incenerimenti «grigi» e non conformi al diritto, questo genere di progetto non è adatto per il presente strumento. Ciò non interessa il riciclaggio di legname di scarto (p. es. proveniente da segherie).</t>
  </si>
  <si>
    <t>Produzione di biogas: la questione dell’allocazione dei prodotti calore e biogas implica una valutazione dettagliata per l’addizionalità.</t>
  </si>
  <si>
    <t>Criterio di ammissione n. 5: tariffa ponderata per il cliente finale rispetto ai costi di produzione standard dell’impianto di riferimento fossile</t>
  </si>
  <si>
    <t>Tipo di calore</t>
  </si>
  <si>
    <t>Tipo di cliente</t>
  </si>
  <si>
    <t>Fabbisogno energetico</t>
  </si>
  <si>
    <t>Numero di ore di esercizio settimanali</t>
  </si>
  <si>
    <t>Prezzo attuale dell’energia fossile (incl. fornitura, tassa di collegamento e di prestazione)</t>
  </si>
  <si>
    <t>Vendita dell’energia per gruppo di clientela</t>
  </si>
  <si>
    <r>
      <t xml:space="preserve">Tassa di collegamento </t>
    </r>
    <r>
      <rPr>
        <b/>
        <i/>
        <sz val="9"/>
        <color theme="1"/>
        <rFont val="Arial Narrow"/>
        <family val="2"/>
      </rPr>
      <t>una tantum</t>
    </r>
    <r>
      <rPr>
        <b/>
        <sz val="9"/>
        <color theme="1"/>
        <rFont val="Arial Narrow"/>
        <family val="2"/>
      </rPr>
      <t>, parte fissa</t>
    </r>
  </si>
  <si>
    <t>Tassa annua di base o prezzo della prestazione</t>
  </si>
  <si>
    <r>
      <t xml:space="preserve">Tassa di collegamento </t>
    </r>
    <r>
      <rPr>
        <b/>
        <i/>
        <sz val="9"/>
        <color theme="1"/>
        <rFont val="Arial Narrow"/>
        <family val="2"/>
      </rPr>
      <t>una tantum</t>
    </r>
    <r>
      <rPr>
        <b/>
        <sz val="9"/>
        <color theme="1"/>
        <rFont val="Arial Narrow"/>
        <family val="2"/>
      </rPr>
      <t>, parte variabile</t>
    </r>
  </si>
  <si>
    <t>Costi specifici dell’energia (prezzo di lavoro)</t>
  </si>
  <si>
    <t>Tariffa forfettaria per il cliente finale (comprendente tutti gli elementi)</t>
  </si>
  <si>
    <t>Tariffa per il cliente finale</t>
  </si>
  <si>
    <t>Costi di produzione standard dal punto di vista degli utenti per il calore di riferimento</t>
  </si>
  <si>
    <t>Unità</t>
  </si>
  <si>
    <t>cts./kWh</t>
  </si>
  <si>
    <t>Case monofamiliari</t>
  </si>
  <si>
    <t>Piccole case plurifamiliari</t>
  </si>
  <si>
    <t>Grandi case plurifamiliari</t>
  </si>
  <si>
    <t>Calore comfort</t>
  </si>
  <si>
    <t>Energia industriale
(e tutti i casi speciali)</t>
  </si>
  <si>
    <t>Grande cliente 1</t>
  </si>
  <si>
    <t>Grande cliente 2</t>
  </si>
  <si>
    <t>Grande cliente I</t>
  </si>
  <si>
    <t>Grande cliente II</t>
  </si>
  <si>
    <t>Grande cliente III</t>
  </si>
  <si>
    <t>Grande cliente IV</t>
  </si>
  <si>
    <t>Grande cliente V</t>
  </si>
  <si>
    <t>Immissione nella colonna D o E</t>
  </si>
  <si>
    <t>Immissione nelle colonne H-K o L</t>
  </si>
  <si>
    <t>Valutazione</t>
  </si>
  <si>
    <t>Totale / media</t>
  </si>
  <si>
    <t>Parametri</t>
  </si>
  <si>
    <t>Designazione dettagliata</t>
  </si>
  <si>
    <t>Immissione</t>
  </si>
  <si>
    <t>Costi medi di produzione del calore (senza supplemento di rischio e margine)</t>
  </si>
  <si>
    <t>Costi del capitale (annui)</t>
  </si>
  <si>
    <t>Costi d’esercizio (annui)</t>
  </si>
  <si>
    <t>Costi energetici (annui)</t>
  </si>
  <si>
    <t>Predefinito (nessuna immissione)</t>
  </si>
  <si>
    <t>Definizioni</t>
  </si>
  <si>
    <t>Tassa di base annua (tassa di prestazione): di regola, questo importo dipende solo dalla prestazione allacciata.</t>
  </si>
  <si>
    <t>Costi specifici dell’energia (prezzo di lavoro): questa parte dipende dalla quantità di calore (indicata in kWh) prelevata. Sovente avviene un’indicizzazione supplementare per il prezzo dell’energia (p. es. indice per trucioli o prezzo dell’olio da riscaldamento) e i prezzi al consumo.</t>
  </si>
  <si>
    <t>Spiegazioni sulla valutazione:</t>
  </si>
  <si>
    <r>
      <t>(incl. correzione provento del CO</t>
    </r>
    <r>
      <rPr>
        <vertAlign val="subscript"/>
        <sz val="9"/>
        <color theme="1"/>
        <rFont val="Arial Narrow"/>
        <family val="2"/>
      </rPr>
      <t>2</t>
    </r>
    <r>
      <rPr>
        <sz val="9"/>
        <color theme="1"/>
        <rFont val="Arial Narrow"/>
        <family val="2"/>
      </rPr>
      <t>)</t>
    </r>
  </si>
  <si>
    <t>Per la valutazione dell’economicità o dell’addizionalità mediante questo strumento è sufficiente confrontare la tariffa media ponderata del cliente finale del progetto con i costi di produzione standard di uno scenario per l’impianto di riferimento fossile decentralizzato. Una descrizione dettagliata della struttura dello strumento può essere ricavata dal rapporto finale «Konzept Positivliste für Kompensationsprojekte im Bereich Fernwärme» (disponibile solo in tedesco).</t>
  </si>
  <si>
    <r>
      <rPr>
        <b/>
        <sz val="10"/>
        <rFont val="Arial Narrow"/>
        <family val="2"/>
      </rPr>
      <t>Registro «Criteri di ammissione»:</t>
    </r>
    <r>
      <rPr>
        <sz val="10"/>
        <rFont val="Arial Narrow"/>
        <family val="2"/>
      </rPr>
      <t xml:space="preserve"> lo strumento comprende essenzialmente cinque criteri di ammissione: (1) tipo di progetto, (2) indipendenza economica, (3) dimensioni del progetto, (4) costi di acquisto del calore residuo, (5) tariffa per il cliente finale rispetto all’impianto fossile di riferimento. Se i cinque criteri sono soddisfatti, il progetto è considerato addizionale. Se non tutti i criteri sono soddisfatti, l’addizionalità del progetto non può essere valutata con il presente strumento. Quest’ultima deve quindi essere valutata applicando il metodo descritto nel capitolo 5 della comunicazione.</t>
    </r>
  </si>
  <si>
    <r>
      <rPr>
        <b/>
        <sz val="10"/>
        <rFont val="Arial Narrow"/>
        <family val="2"/>
      </rPr>
      <t>Registro «Criterio n. 5»:</t>
    </r>
    <r>
      <rPr>
        <sz val="10"/>
        <rFont val="Arial Narrow"/>
        <family val="2"/>
      </rPr>
      <t xml:space="preserve"> </t>
    </r>
    <r>
      <rPr>
        <u/>
        <sz val="10"/>
        <rFont val="Arial Narrow"/>
        <family val="2"/>
      </rPr>
      <t>tariffa ponderata per il cliente finale rispetto ai costi di produzione standard dell’impianto di riferimento fossile</t>
    </r>
    <r>
      <rPr>
        <sz val="10"/>
        <rFont val="Arial Narrow"/>
        <family val="2"/>
      </rPr>
      <t xml:space="preserve">: l’elaborazione del criterio è suddivisa in una fase input e in una output. Per la fase input occorrono le indicazioni sulla prevista struttura dei clienti e sul sistema tariffale. </t>
    </r>
    <r>
      <rPr>
        <b/>
        <sz val="10"/>
        <rFont val="Arial Narrow"/>
        <family val="2"/>
      </rPr>
      <t>Continua verso l’inserimento dei dati e la successiva valutazione&gt;&gt;</t>
    </r>
  </si>
  <si>
    <t>Criteri di ammissione 1-5</t>
  </si>
  <si>
    <t>Il consolidamento del teleriscaldamento è sovente economico e quindi non ammesso per il presente strumento. Ciò non vale per l’ampliamento del teleriscaldamento. Precisazione: il collegamento di nuove zone o quartieri deve essere considerato un ampliamento, mentre il collegamento di zone già approvvigionate in misura sommaria deve essere considerato un consolidamento.</t>
  </si>
  <si>
    <t>Fabbisogno di prestazione</t>
  </si>
  <si>
    <t>CHF/MWh superiori al valore calorifico</t>
  </si>
  <si>
    <t>Indicazioni supplementari (sulla durata media di esercizio di 20 anni)</t>
  </si>
  <si>
    <r>
      <rPr>
        <b/>
        <sz val="10"/>
        <color theme="1"/>
        <rFont val="Arial Narrow"/>
        <family val="2"/>
      </rPr>
      <t xml:space="preserve">Istruzioni sull’immissione di dati per il criterio n. 5
</t>
    </r>
    <r>
      <rPr>
        <sz val="10"/>
        <color theme="1"/>
        <rFont val="Arial Narrow"/>
        <family val="2"/>
      </rPr>
      <t xml:space="preserve">Le indicazioni richieste sono suddivise nei gruppi di clienti predefiniti case unifamiliari (0-50 MWh/a), piccole case plurifamiliari (50-150 MWh/a) e grandi case plurifamiliari (150-1500 MWh/a). I clienti del calore comfort con un fabbisogno superiore a 1500 MWh/a e tutti i clienti del calore industriale devono essere considerati grandi clienti. Per questi clienti devono essere fornite indicazioni individuali. Gli edifici pubblici, le scuole ecc. con un fabbisogno inferiore a 1500 MWh/a possono essere registrati nelle categorie piccole o grandi case plurifamiliari.
</t>
    </r>
    <r>
      <rPr>
        <b/>
        <sz val="10"/>
        <color theme="1"/>
        <rFont val="Arial Narrow"/>
        <family val="2"/>
      </rPr>
      <t>Istruzioni passo per passo per la parte input (colonne da B a L):</t>
    </r>
    <r>
      <rPr>
        <sz val="10"/>
        <color theme="1"/>
        <rFont val="Arial Narrow"/>
        <family val="2"/>
      </rPr>
      <t xml:space="preserve">
1. Colonne B «Tipo di cliente» e C «Fabbisogno energetico»: designare qui tutti i grandi clienti indicandone il fabbisogno energetico in MWh per anno. Se occorrono più righe, contattare la Segreteria Compensazione
(kop-ch@bafu.admin.ch).
2. Colonne D «Fabbisogno di prestazione» ed E «Numero di ore di esercizio settimanali»: per tutti i grandi clienti nel settore del calore comfort indicare il fabbisogno di prestazione e nel settore del calore industriale il numero di ore di esercizio settimanali.
3. Colonna F «Prezzo attuale dell’energia fossile»: i prezzi sono predefiniti. Per i grandi clienti può essere indicato il prezzo concreto, se può essere giustificato da un conteggio energetico attuale.
4. Colonna G «Vendita dell’energia per gruppo di clientela»: indicare la vendita stimata di energia per anno per i gruppi di clientela case unifamiliari, piccole e grandi case plurifamiliari. Gli edifici pubblici, le scuole ecc. con un fabbisogno inferiore a 1500 MWh/a devono essere registrati qui.
5. Colonne da H a K: qui è registrato il sistema tariffale. Per ogni gruppo di clientela e grande cliente, indicare la tariffa prevista o già stabilita contrattualmente. Possono essere indicati i parametri rilevanti per il proprio sistema tariffale. Si distingue fra tassa di collegamento</t>
    </r>
    <r>
      <rPr>
        <i/>
        <sz val="10"/>
        <color theme="1"/>
        <rFont val="Arial Narrow"/>
        <family val="2"/>
      </rPr>
      <t xml:space="preserve"> una tantum</t>
    </r>
    <r>
      <rPr>
        <sz val="10"/>
        <color theme="1"/>
        <rFont val="Arial Narrow"/>
        <family val="2"/>
      </rPr>
      <t xml:space="preserve"> con parte fissa e variabile, tassa di base annua o un prezzo della prestazione e costi specifici dell’energia (prezzo di lavoro). In alternativa, nella colonna L può essere indicata una tariffa forfettaria comprendente tutti questi elementi. Attenzione: la colonna L prevale rispetto alle altre indicazioni tariffali.
6. Celle D23-D25: inserire qui i costi medi di produzione del calore (senza supplemento di rischio e margine) suddivisi in costi del capitale, d’esercizio ed energetici. Queste indicazioni servono per la plausibilizzazione e non sono utilizzati per il calcolo. Nella cella D26 inserire inoltre il presunto provento del CO</t>
    </r>
    <r>
      <rPr>
        <vertAlign val="subscript"/>
        <sz val="10"/>
        <color theme="1"/>
        <rFont val="Arial Narrow"/>
        <family val="2"/>
      </rPr>
      <t>2</t>
    </r>
    <r>
      <rPr>
        <sz val="10"/>
        <color theme="1"/>
        <rFont val="Arial Narrow"/>
        <family val="2"/>
      </rPr>
      <t xml:space="preserve"> degli attestati (solo la parte superiore alla tariffa trasmessa al cliente).</t>
    </r>
  </si>
  <si>
    <r>
      <t xml:space="preserve">Il presente strumento Excel consente di valutare in pochi minuti l’economicità e l’addizionalità dei progetti di teleriscaldamento nel </t>
    </r>
    <r>
      <rPr>
        <sz val="10"/>
        <rFont val="Arial Narrow"/>
        <family val="2"/>
      </rPr>
      <t>quadro della registrazione quale progetto di compensazione. Lo strumento si basa sulla comunicazione dell’UFAM e sostituisce quello</t>
    </r>
    <r>
      <rPr>
        <sz val="10"/>
        <color theme="1"/>
        <rFont val="Arial Narrow"/>
        <family val="2"/>
      </rPr>
      <t xml:space="preserve"> per la verifica dell’addizionalità della Fondazione KliK. Non sostituisce invece alcuna descrizione completa del progetto, ma può essere utilizzata come parte di essa.</t>
    </r>
  </si>
  <si>
    <t>Definizione di generi di progetti di teleriscaldamento la cui addizionalità non può essere dimostrata con questo strumento</t>
  </si>
  <si>
    <r>
      <t>Presunti proventi della tassa sul CO</t>
    </r>
    <r>
      <rPr>
        <vertAlign val="subscript"/>
        <sz val="9"/>
        <rFont val="Arial Narrow"/>
        <family val="2"/>
      </rPr>
      <t>2</t>
    </r>
    <r>
      <rPr>
        <sz val="9"/>
        <rFont val="Arial Narrow"/>
        <family val="2"/>
      </rPr>
      <t xml:space="preserve"> (solo parte superiore al modello tariffale trasmessa al cliente)</t>
    </r>
  </si>
  <si>
    <r>
      <t xml:space="preserve">Tassa di collegamento </t>
    </r>
    <r>
      <rPr>
        <i/>
        <sz val="10"/>
        <rFont val="Arial Narrow"/>
        <family val="2"/>
      </rPr>
      <t>una tantum</t>
    </r>
    <r>
      <rPr>
        <sz val="10"/>
        <rFont val="Arial Narrow"/>
        <family val="2"/>
      </rPr>
      <t xml:space="preserve">: contributo ai costi di investimento sorti durante l’installazione del collegamento (sottostazione). La tassa di collegamento può essere suddivisa in una parte fissa e in un importo dipendente dal fabbisogno di prestazione. Poiché le tasse di collegamento devono sovente essere pagate </t>
    </r>
    <r>
      <rPr>
        <i/>
        <sz val="10"/>
        <rFont val="Arial Narrow"/>
        <family val="2"/>
      </rPr>
      <t>una tantum</t>
    </r>
    <r>
      <rPr>
        <sz val="10"/>
        <rFont val="Arial Narrow"/>
        <family val="2"/>
      </rPr>
      <t xml:space="preserve">, è importante definire una durata di ammortamento per i costi del cliente. La durata presunta di 20 anni è ammortata tenendo conto delle annualità (tasso di interesse: 3%).
La tassa di collegamento può variare a seconda se si tratta di un vecchio o di un nuovo impianto. Per la parte «Nuova costruzione» del relativo gruppo di clientela occorre inserire un presupposto corrispondente.
</t>
    </r>
  </si>
  <si>
    <r>
      <t>per ogni gruppo di clientela e grande cliente, nel settore output (colonne N e O) deve essere calcolata la tariffa per il cliente finale, da indicare quale media ponderata. Per il confronto vengono calcolati i costi di produzione standard per un impianto di riferimento fossile. Se la tariffa media per il cliente finale (incl. eventuali proventi della tassa sul CO</t>
    </r>
    <r>
      <rPr>
        <vertAlign val="subscript"/>
        <sz val="10"/>
        <rFont val="Arial Narrow"/>
        <family val="2"/>
      </rPr>
      <t>2</t>
    </r>
    <r>
      <rPr>
        <sz val="10"/>
        <rFont val="Arial Narrow"/>
        <family val="2"/>
      </rPr>
      <t xml:space="preserve"> trasmessi) è superiore al 5 per cento dell’impianto di riferimento fossile, il progetto è considerato addizionale (indicato nella cella P20). Se la condizione non è adempiuta, occorre procedere a un esame dettagliato secondo il capitolo 5 della comunicazione.</t>
    </r>
  </si>
  <si>
    <t xml:space="preserve">Download: </t>
  </si>
  <si>
    <t>Fonte:</t>
  </si>
  <si>
    <t>Contatto:</t>
  </si>
  <si>
    <t>https://www.bafu.admin.ch/bafu/it/home/temi/clima/info-specialisti/politica-climatica/compensazione-delle-emissioni-di-co2/progetti-di-compensazione-in-svizzera.html</t>
  </si>
  <si>
    <t>Segreteria Compensazione, Ufficio federale dell'ambiente (UFAM) e Ufficio federale dell'energia (UFE)</t>
  </si>
  <si>
    <t>kop-ch@bafu.admin.ch</t>
  </si>
  <si>
    <t>Stato: novembre 2017 (versione 1.1)</t>
  </si>
  <si>
    <r>
      <rPr>
        <sz val="7.5"/>
        <color theme="1"/>
        <rFont val="Arial"/>
        <family val="2"/>
      </rPr>
      <t xml:space="preserve">Dipartimento federale dell’ambiente,
dei trasporti, dell’energia e delle comunicazioni DATEC
</t>
    </r>
    <r>
      <rPr>
        <b/>
        <sz val="7.5"/>
        <color theme="1"/>
        <rFont val="Arial"/>
        <family val="2"/>
      </rPr>
      <t>Ufficio federale dell’ambiente UFAM</t>
    </r>
    <r>
      <rPr>
        <sz val="7.5"/>
        <color theme="1"/>
        <rFont val="Arial"/>
        <family val="2"/>
      </rPr>
      <t xml:space="preserve">
Divisione Clima
</t>
    </r>
    <r>
      <rPr>
        <b/>
        <sz val="7.5"/>
        <color theme="1"/>
        <rFont val="Arial"/>
        <family val="2"/>
      </rPr>
      <t>Ufficio federale dell’energia UFE</t>
    </r>
    <r>
      <rPr>
        <sz val="7.5"/>
        <color theme="1"/>
        <rFont val="Arial"/>
        <family val="2"/>
      </rPr>
      <t xml:space="preserve">
Divisione Economia energetica
</t>
    </r>
  </si>
  <si>
    <t>Prezzo dell’energia: Stato: 09.01.2023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</si>
</sst>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quot;fr.&quot;\ #,##0.00;[Red]&quot;fr.&quot;\ \-#,##0.00"/>
    <numFmt numFmtId="165" formatCode="0.0"/>
    <numFmt numFmtId="166" formatCode="#,##0.0"/>
    <numFmt numFmtId="167" formatCode="#,##0.000"/>
  </numFmts>
  <fonts count="44" x14ac:knownFonts="1">
    <font>
      <sz val="11"/>
      <color theme="1"/>
      <name val="Arial"/>
      <family val="2"/>
      <scheme val="minor"/>
    </font>
    <font>
      <sz val="10"/>
      <color theme="1"/>
      <name val="Arial"/>
      <family val="2"/>
    </font>
    <font>
      <sz val="10"/>
      <color theme="1"/>
      <name val="Arial"/>
      <family val="2"/>
      <scheme val="minor"/>
    </font>
    <font>
      <b/>
      <sz val="10"/>
      <color theme="1"/>
      <name val="Arial"/>
      <family val="2"/>
      <scheme val="minor"/>
    </font>
    <font>
      <sz val="9"/>
      <color theme="1"/>
      <name val="Arial"/>
      <family val="2"/>
      <scheme val="minor"/>
    </font>
    <font>
      <b/>
      <sz val="9"/>
      <color theme="1"/>
      <name val="Arial Narrow"/>
      <family val="2"/>
    </font>
    <font>
      <sz val="9"/>
      <color theme="1"/>
      <name val="Arial Narrow"/>
      <family val="2"/>
    </font>
    <font>
      <sz val="11"/>
      <color theme="1"/>
      <name val="Arial"/>
      <family val="2"/>
      <scheme val="minor"/>
    </font>
    <font>
      <sz val="10"/>
      <color theme="1"/>
      <name val="Arial Narrow"/>
      <family val="2"/>
    </font>
    <font>
      <b/>
      <sz val="12"/>
      <color theme="1"/>
      <name val="Arial Narrow"/>
      <family val="2"/>
    </font>
    <font>
      <u/>
      <sz val="11"/>
      <color theme="10"/>
      <name val="Arial"/>
      <family val="2"/>
      <scheme val="minor"/>
    </font>
    <font>
      <u/>
      <sz val="10"/>
      <color theme="10"/>
      <name val="Arial Narrow"/>
      <family val="2"/>
    </font>
    <font>
      <b/>
      <sz val="11"/>
      <color theme="0"/>
      <name val="Arial"/>
      <family val="2"/>
      <scheme val="minor"/>
    </font>
    <font>
      <b/>
      <sz val="10"/>
      <color theme="0"/>
      <name val="Arial"/>
      <family val="2"/>
      <scheme val="minor"/>
    </font>
    <font>
      <sz val="10"/>
      <name val="Arial"/>
      <family val="2"/>
    </font>
    <font>
      <b/>
      <sz val="10"/>
      <name val="Arial"/>
      <family val="2"/>
    </font>
    <font>
      <sz val="10"/>
      <name val="MS Sans Serif"/>
      <family val="2"/>
    </font>
    <font>
      <b/>
      <sz val="9"/>
      <name val="Arial Narrow"/>
      <family val="2"/>
    </font>
    <font>
      <u/>
      <sz val="10"/>
      <color indexed="12"/>
      <name val="MS Sans Serif"/>
      <family val="2"/>
    </font>
    <font>
      <u/>
      <sz val="10"/>
      <color indexed="12"/>
      <name val="Arial"/>
      <family val="2"/>
    </font>
    <font>
      <sz val="9"/>
      <name val="Arial Narrow"/>
      <family val="2"/>
    </font>
    <font>
      <sz val="8"/>
      <color theme="1"/>
      <name val="Arial Narrow"/>
      <family val="2"/>
    </font>
    <font>
      <b/>
      <sz val="10"/>
      <name val="Arial Narrow"/>
      <family val="2"/>
    </font>
    <font>
      <sz val="10"/>
      <name val="Arial Narrow"/>
      <family val="2"/>
    </font>
    <font>
      <b/>
      <sz val="10"/>
      <color theme="1"/>
      <name val="Arial Narrow"/>
      <family val="2"/>
    </font>
    <font>
      <b/>
      <sz val="12"/>
      <color rgb="FF000000"/>
      <name val="Arial Narrow"/>
      <family val="2"/>
    </font>
    <font>
      <sz val="10"/>
      <color rgb="FF000000"/>
      <name val="Arial Narrow"/>
      <family val="2"/>
    </font>
    <font>
      <b/>
      <i/>
      <sz val="9"/>
      <color theme="1"/>
      <name val="Arial Narrow"/>
      <family val="2"/>
    </font>
    <font>
      <b/>
      <sz val="9"/>
      <color rgb="FF000000"/>
      <name val="Arial Narrow"/>
      <family val="2"/>
    </font>
    <font>
      <vertAlign val="subscript"/>
      <sz val="9"/>
      <color theme="1"/>
      <name val="Arial Narrow"/>
      <family val="2"/>
    </font>
    <font>
      <i/>
      <sz val="10"/>
      <color theme="1"/>
      <name val="Arial Narrow"/>
      <family val="2"/>
    </font>
    <font>
      <vertAlign val="subscript"/>
      <sz val="10"/>
      <color theme="1"/>
      <name val="Arial Narrow"/>
      <family val="2"/>
    </font>
    <font>
      <u/>
      <sz val="10"/>
      <name val="Arial Narrow"/>
      <family val="2"/>
    </font>
    <font>
      <b/>
      <sz val="11"/>
      <name val="Arial"/>
      <family val="2"/>
      <scheme val="minor"/>
    </font>
    <font>
      <vertAlign val="subscript"/>
      <sz val="9"/>
      <name val="Arial Narrow"/>
      <family val="2"/>
    </font>
    <font>
      <i/>
      <sz val="10"/>
      <name val="Arial Narrow"/>
      <family val="2"/>
    </font>
    <font>
      <sz val="11"/>
      <name val="Arial Narrow"/>
      <family val="2"/>
    </font>
    <font>
      <sz val="11"/>
      <name val="Arial"/>
      <family val="2"/>
      <scheme val="minor"/>
    </font>
    <font>
      <vertAlign val="subscript"/>
      <sz val="10"/>
      <name val="Arial Narrow"/>
      <family val="2"/>
    </font>
    <font>
      <u/>
      <sz val="10"/>
      <color theme="10"/>
      <name val="Arial"/>
      <family val="2"/>
    </font>
    <font>
      <u/>
      <sz val="11"/>
      <color theme="10"/>
      <name val="Calibri"/>
      <family val="2"/>
    </font>
    <font>
      <sz val="10"/>
      <name val="Arial"/>
      <family val="2"/>
    </font>
    <font>
      <sz val="7.5"/>
      <color theme="1"/>
      <name val="Arial"/>
      <family val="2"/>
    </font>
    <font>
      <b/>
      <sz val="7.5"/>
      <color theme="1"/>
      <name val="Arial"/>
      <family val="2"/>
    </font>
  </fonts>
  <fills count="11">
    <fill>
      <patternFill patternType="none"/>
    </fill>
    <fill>
      <patternFill patternType="gray125"/>
    </fill>
    <fill>
      <patternFill patternType="solid">
        <fgColor rgb="FFACCED5"/>
        <bgColor indexed="64"/>
      </patternFill>
    </fill>
    <fill>
      <patternFill patternType="solid">
        <fgColor rgb="FFE7F2F4"/>
        <bgColor indexed="64"/>
      </patternFill>
    </fill>
    <fill>
      <patternFill patternType="solid">
        <fgColor rgb="FFFCF0EB"/>
        <bgColor indexed="64"/>
      </patternFill>
    </fill>
    <fill>
      <patternFill patternType="solid">
        <fgColor rgb="FFFCF0D6"/>
        <bgColor indexed="64"/>
      </patternFill>
    </fill>
    <fill>
      <patternFill patternType="solid">
        <fgColor theme="0" tint="-0.14999847407452621"/>
        <bgColor indexed="64"/>
      </patternFill>
    </fill>
    <fill>
      <patternFill patternType="solid">
        <fgColor rgb="FF18768B"/>
        <bgColor indexed="64"/>
      </patternFill>
    </fill>
    <fill>
      <patternFill patternType="solid">
        <fgColor rgb="FFFDF7EA"/>
        <bgColor indexed="64"/>
      </patternFill>
    </fill>
    <fill>
      <patternFill patternType="solid">
        <fgColor rgb="FFF6D7CA"/>
        <bgColor indexed="64"/>
      </patternFill>
    </fill>
    <fill>
      <patternFill patternType="solid">
        <fgColor rgb="FFD0E5E9"/>
        <bgColor indexed="64"/>
      </patternFill>
    </fill>
  </fills>
  <borders count="48">
    <border>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style="thick">
        <color theme="0"/>
      </right>
      <top/>
      <bottom/>
      <diagonal/>
    </border>
    <border>
      <left style="thin">
        <color theme="0"/>
      </left>
      <right style="thin">
        <color theme="0"/>
      </right>
      <top style="thin">
        <color theme="0"/>
      </top>
      <bottom style="thin">
        <color theme="0"/>
      </bottom>
      <diagonal/>
    </border>
    <border>
      <left style="thick">
        <color theme="0"/>
      </left>
      <right/>
      <top/>
      <bottom style="thick">
        <color theme="0"/>
      </bottom>
      <diagonal/>
    </border>
    <border>
      <left style="thick">
        <color theme="0"/>
      </left>
      <right/>
      <top style="thick">
        <color theme="0"/>
      </top>
      <bottom/>
      <diagonal/>
    </border>
    <border>
      <left style="thin">
        <color theme="0"/>
      </left>
      <right/>
      <top style="thin">
        <color theme="0"/>
      </top>
      <bottom style="thick">
        <color theme="0"/>
      </bottom>
      <diagonal/>
    </border>
    <border>
      <left style="thin">
        <color theme="0"/>
      </left>
      <right/>
      <top style="thick">
        <color theme="0"/>
      </top>
      <bottom style="thin">
        <color theme="0"/>
      </bottom>
      <diagonal/>
    </border>
    <border>
      <left style="thin">
        <color theme="0"/>
      </left>
      <right/>
      <top style="thick">
        <color theme="0"/>
      </top>
      <bottom/>
      <diagonal/>
    </border>
    <border>
      <left style="thin">
        <color theme="0"/>
      </left>
      <right style="thin">
        <color theme="0"/>
      </right>
      <top style="thick">
        <color theme="0"/>
      </top>
      <bottom/>
      <diagonal/>
    </border>
    <border>
      <left style="thin">
        <color theme="0"/>
      </left>
      <right/>
      <top/>
      <bottom/>
      <diagonal/>
    </border>
    <border>
      <left/>
      <right style="thin">
        <color theme="0"/>
      </right>
      <top style="thick">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diagonal/>
    </border>
    <border>
      <left/>
      <right style="thin">
        <color theme="0"/>
      </right>
      <top style="thin">
        <color theme="0"/>
      </top>
      <bottom/>
      <diagonal/>
    </border>
    <border>
      <left/>
      <right/>
      <top style="thick">
        <color theme="0"/>
      </top>
      <bottom/>
      <diagonal/>
    </border>
    <border>
      <left style="thin">
        <color indexed="64"/>
      </left>
      <right/>
      <top style="thick">
        <color theme="0"/>
      </top>
      <bottom/>
      <diagonal/>
    </border>
    <border>
      <left style="thin">
        <color indexed="64"/>
      </left>
      <right/>
      <top/>
      <bottom/>
      <diagonal/>
    </border>
    <border>
      <left/>
      <right style="thin">
        <color indexed="64"/>
      </right>
      <top style="thick">
        <color theme="0"/>
      </top>
      <bottom/>
      <diagonal/>
    </border>
    <border>
      <left style="thin">
        <color theme="0"/>
      </left>
      <right style="thick">
        <color theme="0"/>
      </right>
      <top style="thin">
        <color theme="0"/>
      </top>
      <bottom/>
      <diagonal/>
    </border>
    <border>
      <left style="thick">
        <color theme="0"/>
      </left>
      <right style="thick">
        <color theme="0"/>
      </right>
      <top style="thin">
        <color theme="0"/>
      </top>
      <bottom/>
      <diagonal/>
    </border>
    <border>
      <left style="thick">
        <color theme="0"/>
      </left>
      <right style="thick">
        <color theme="0"/>
      </right>
      <top style="thin">
        <color theme="0"/>
      </top>
      <bottom style="medium">
        <color theme="0"/>
      </bottom>
      <diagonal/>
    </border>
    <border>
      <left style="medium">
        <color theme="0"/>
      </left>
      <right style="thick">
        <color theme="0"/>
      </right>
      <top style="medium">
        <color theme="0"/>
      </top>
      <bottom style="medium">
        <color theme="0"/>
      </bottom>
      <diagonal/>
    </border>
    <border>
      <left style="thick">
        <color theme="0"/>
      </left>
      <right style="thick">
        <color theme="0"/>
      </right>
      <top style="medium">
        <color theme="0"/>
      </top>
      <bottom style="medium">
        <color theme="0"/>
      </bottom>
      <diagonal/>
    </border>
    <border>
      <left style="medium">
        <color theme="0"/>
      </left>
      <right/>
      <top/>
      <bottom/>
      <diagonal/>
    </border>
    <border>
      <left style="thick">
        <color theme="0"/>
      </left>
      <right/>
      <top style="thin">
        <color theme="0"/>
      </top>
      <bottom style="medium">
        <color theme="0"/>
      </bottom>
      <diagonal/>
    </border>
    <border>
      <left style="thick">
        <color theme="0"/>
      </left>
      <right style="medium">
        <color theme="0"/>
      </right>
      <top style="thin">
        <color theme="0"/>
      </top>
      <bottom style="thick">
        <color theme="0"/>
      </bottom>
      <diagonal/>
    </border>
    <border>
      <left style="medium">
        <color theme="0"/>
      </left>
      <right style="thick">
        <color theme="0"/>
      </right>
      <top style="thin">
        <color theme="0"/>
      </top>
      <bottom style="thick">
        <color theme="0"/>
      </bottom>
      <diagonal/>
    </border>
  </borders>
  <cellStyleXfs count="753">
    <xf numFmtId="0" fontId="0" fillId="0" borderId="0"/>
    <xf numFmtId="9" fontId="7" fillId="0" borderId="0" applyFont="0" applyFill="0" applyBorder="0" applyAlignment="0" applyProtection="0"/>
    <xf numFmtId="0" fontId="10" fillId="0" borderId="0" applyNumberFormat="0" applyFill="0" applyBorder="0" applyAlignment="0" applyProtection="0"/>
    <xf numFmtId="43" fontId="7" fillId="0" borderId="0" applyFont="0" applyFill="0" applyBorder="0" applyAlignment="0" applyProtection="0"/>
    <xf numFmtId="0" fontId="16"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9" fillId="0" borderId="0" applyNumberFormat="0" applyFill="0" applyBorder="0" applyAlignment="0" applyProtection="0"/>
    <xf numFmtId="0" fontId="7" fillId="0" borderId="0"/>
    <xf numFmtId="43" fontId="7"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0" fontId="1" fillId="0" borderId="0"/>
    <xf numFmtId="0" fontId="10"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40" fillId="0" borderId="0" applyNumberFormat="0" applyFill="0" applyBorder="0" applyAlignment="0" applyProtection="0">
      <alignment vertical="top"/>
      <protection locked="0"/>
    </xf>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4" fillId="0" borderId="0"/>
    <xf numFmtId="0" fontId="1" fillId="0" borderId="0"/>
    <xf numFmtId="0" fontId="14"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39"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41" fillId="0" borderId="0"/>
    <xf numFmtId="43" fontId="41" fillId="0" borderId="0" applyFont="0" applyFill="0" applyBorder="0" applyAlignment="0" applyProtection="0"/>
    <xf numFmtId="9" fontId="4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0" fontId="40" fillId="0" borderId="0" applyNumberFormat="0" applyFill="0" applyBorder="0" applyAlignment="0" applyProtection="0">
      <alignment vertical="top"/>
      <protection locked="0"/>
    </xf>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0"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0" fontId="1" fillId="0" borderId="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4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0" fontId="1" fillId="0" borderId="0"/>
    <xf numFmtId="43" fontId="7" fillId="0" borderId="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4"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1" fillId="0" borderId="0" applyFont="0" applyFill="0" applyBorder="0" applyAlignment="0" applyProtection="0"/>
    <xf numFmtId="9" fontId="1" fillId="0" borderId="0" applyFont="0" applyFill="0" applyBorder="0" applyAlignment="0" applyProtection="0"/>
    <xf numFmtId="43" fontId="14" fillId="0" borderId="0" applyFont="0" applyFill="0" applyBorder="0" applyAlignment="0" applyProtection="0"/>
    <xf numFmtId="0" fontId="1" fillId="0" borderId="0"/>
    <xf numFmtId="0" fontId="1" fillId="0" borderId="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96">
    <xf numFmtId="0" fontId="0" fillId="0" borderId="0" xfId="0"/>
    <xf numFmtId="0" fontId="2" fillId="0" borderId="0" xfId="0" applyFont="1"/>
    <xf numFmtId="0" fontId="3" fillId="0" borderId="0" xfId="0" applyFont="1"/>
    <xf numFmtId="0" fontId="5" fillId="2" borderId="1" xfId="0" applyFont="1" applyFill="1" applyBorder="1" applyAlignment="1">
      <alignment vertical="top" wrapText="1"/>
    </xf>
    <xf numFmtId="0" fontId="6" fillId="3" borderId="1" xfId="0" applyFont="1" applyFill="1" applyBorder="1"/>
    <xf numFmtId="0" fontId="6" fillId="0" borderId="1" xfId="0" applyFont="1" applyBorder="1"/>
    <xf numFmtId="0" fontId="6" fillId="3" borderId="1" xfId="0" applyFont="1" applyFill="1" applyBorder="1" applyAlignment="1">
      <alignment horizontal="left" vertical="top" wrapText="1"/>
    </xf>
    <xf numFmtId="0" fontId="5" fillId="2" borderId="1" xfId="0" applyFont="1" applyFill="1" applyBorder="1"/>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6"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vertical="center"/>
    </xf>
    <xf numFmtId="165" fontId="5" fillId="3" borderId="1" xfId="0" applyNumberFormat="1" applyFont="1" applyFill="1" applyBorder="1" applyAlignment="1">
      <alignment horizontal="center" vertical="center"/>
    </xf>
    <xf numFmtId="0" fontId="6" fillId="3" borderId="1" xfId="0" applyFont="1" applyFill="1" applyBorder="1" applyAlignment="1">
      <alignment vertical="center"/>
    </xf>
    <xf numFmtId="0" fontId="2" fillId="3" borderId="1" xfId="0" applyFont="1" applyFill="1" applyBorder="1" applyAlignment="1">
      <alignment horizontal="left" vertical="center"/>
    </xf>
    <xf numFmtId="0" fontId="5" fillId="0" borderId="1" xfId="0" applyFont="1" applyBorder="1"/>
    <xf numFmtId="0" fontId="2" fillId="0" borderId="1" xfId="0" applyFont="1" applyBorder="1"/>
    <xf numFmtId="0" fontId="4" fillId="0" borderId="1" xfId="0" applyFont="1" applyBorder="1"/>
    <xf numFmtId="0" fontId="6" fillId="0" borderId="1" xfId="0" applyFont="1" applyFill="1" applyBorder="1" applyAlignment="1">
      <alignment horizontal="center"/>
    </xf>
    <xf numFmtId="0" fontId="5" fillId="0" borderId="1" xfId="0" applyFont="1" applyBorder="1" applyAlignment="1"/>
    <xf numFmtId="165" fontId="6" fillId="3" borderId="1" xfId="0" applyNumberFormat="1" applyFont="1" applyFill="1" applyBorder="1" applyAlignment="1">
      <alignment horizontal="center" vertical="center"/>
    </xf>
    <xf numFmtId="0" fontId="6" fillId="0" borderId="2" xfId="0" applyFont="1" applyBorder="1"/>
    <xf numFmtId="0" fontId="6" fillId="0" borderId="3" xfId="0" applyFont="1" applyBorder="1"/>
    <xf numFmtId="0" fontId="6" fillId="0" borderId="2" xfId="0" applyFont="1" applyFill="1" applyBorder="1" applyAlignment="1">
      <alignment horizontal="center"/>
    </xf>
    <xf numFmtId="0" fontId="2" fillId="0" borderId="0" xfId="0" applyFont="1" applyFill="1"/>
    <xf numFmtId="3" fontId="6" fillId="4" borderId="1" xfId="0" applyNumberFormat="1" applyFont="1" applyFill="1" applyBorder="1" applyAlignment="1">
      <alignment vertical="center"/>
    </xf>
    <xf numFmtId="3" fontId="6" fillId="4" borderId="1" xfId="0" applyNumberFormat="1" applyFont="1" applyFill="1" applyBorder="1" applyAlignment="1">
      <alignment horizontal="center" vertical="center" wrapText="1"/>
    </xf>
    <xf numFmtId="9" fontId="6" fillId="3" borderId="1"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9" fontId="5" fillId="3" borderId="3" xfId="0" applyNumberFormat="1" applyFont="1" applyFill="1" applyBorder="1" applyAlignment="1">
      <alignment vertical="center"/>
    </xf>
    <xf numFmtId="165" fontId="5" fillId="3" borderId="3" xfId="0" applyNumberFormat="1" applyFont="1" applyFill="1" applyBorder="1" applyAlignment="1">
      <alignment horizontal="center" vertical="center"/>
    </xf>
    <xf numFmtId="0" fontId="2" fillId="0" borderId="0" xfId="0" applyFont="1" applyAlignment="1">
      <alignment horizontal="center"/>
    </xf>
    <xf numFmtId="4" fontId="6" fillId="3" borderId="1" xfId="0" applyNumberFormat="1" applyFont="1" applyFill="1" applyBorder="1" applyAlignment="1">
      <alignment horizontal="center"/>
    </xf>
    <xf numFmtId="3" fontId="6" fillId="3" borderId="1" xfId="0" applyNumberFormat="1" applyFont="1" applyFill="1" applyBorder="1" applyAlignment="1">
      <alignment horizontal="center"/>
    </xf>
    <xf numFmtId="0" fontId="5" fillId="2" borderId="1" xfId="0" applyFont="1" applyFill="1" applyBorder="1" applyAlignment="1">
      <alignment horizontal="center"/>
    </xf>
    <xf numFmtId="167" fontId="6" fillId="3" borderId="1" xfId="0" applyNumberFormat="1" applyFont="1" applyFill="1" applyBorder="1" applyAlignment="1">
      <alignment horizontal="center"/>
    </xf>
    <xf numFmtId="3" fontId="6" fillId="4" borderId="1" xfId="0" applyNumberFormat="1" applyFont="1" applyFill="1" applyBorder="1" applyAlignment="1">
      <alignment horizontal="center"/>
    </xf>
    <xf numFmtId="4" fontId="6" fillId="4" borderId="1" xfId="0" applyNumberFormat="1" applyFont="1" applyFill="1" applyBorder="1" applyAlignment="1">
      <alignment horizontal="center"/>
    </xf>
    <xf numFmtId="0" fontId="6" fillId="3" borderId="3" xfId="0" applyFont="1" applyFill="1" applyBorder="1" applyAlignment="1">
      <alignment horizontal="left" vertical="top" wrapText="1"/>
    </xf>
    <xf numFmtId="0" fontId="6" fillId="0" borderId="1" xfId="0" applyFont="1" applyBorder="1" applyAlignment="1">
      <alignment horizontal="center"/>
    </xf>
    <xf numFmtId="9" fontId="6" fillId="3" borderId="1" xfId="1" applyFont="1" applyFill="1" applyBorder="1" applyAlignment="1">
      <alignment horizontal="center"/>
    </xf>
    <xf numFmtId="166" fontId="6" fillId="3" borderId="1" xfId="0" applyNumberFormat="1" applyFont="1" applyFill="1" applyBorder="1" applyAlignment="1">
      <alignment horizontal="center"/>
    </xf>
    <xf numFmtId="0" fontId="5" fillId="0" borderId="1" xfId="0" applyFont="1" applyFill="1" applyBorder="1"/>
    <xf numFmtId="43" fontId="6" fillId="3" borderId="1" xfId="0" applyNumberFormat="1" applyFont="1" applyFill="1" applyBorder="1" applyAlignment="1">
      <alignment horizontal="center" vertical="center" wrapText="1"/>
    </xf>
    <xf numFmtId="0" fontId="0" fillId="0" borderId="6" xfId="0" applyBorder="1"/>
    <xf numFmtId="164" fontId="2" fillId="0" borderId="0" xfId="0" applyNumberFormat="1" applyFont="1"/>
    <xf numFmtId="0" fontId="5" fillId="0" borderId="0" xfId="0" applyFont="1" applyFill="1"/>
    <xf numFmtId="1" fontId="6" fillId="3" borderId="1" xfId="0" applyNumberFormat="1" applyFont="1" applyFill="1" applyBorder="1" applyAlignment="1">
      <alignment horizontal="center" vertical="center" wrapText="1"/>
    </xf>
    <xf numFmtId="43" fontId="6" fillId="5" borderId="1" xfId="0" applyNumberFormat="1" applyFont="1" applyFill="1" applyBorder="1" applyAlignment="1">
      <alignment horizontal="center" vertical="center" wrapText="1"/>
    </xf>
    <xf numFmtId="0" fontId="6" fillId="0" borderId="7" xfId="0" applyFont="1" applyFill="1" applyBorder="1" applyAlignment="1">
      <alignment horizontal="center"/>
    </xf>
    <xf numFmtId="0" fontId="6" fillId="0" borderId="6" xfId="0" applyFont="1" applyFill="1" applyBorder="1" applyAlignment="1">
      <alignment horizont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6" fillId="0" borderId="16" xfId="0" applyFont="1" applyBorder="1"/>
    <xf numFmtId="0" fontId="2" fillId="0" borderId="16" xfId="0" applyFont="1" applyBorder="1"/>
    <xf numFmtId="0" fontId="2" fillId="0" borderId="17" xfId="0" applyFont="1" applyBorder="1"/>
    <xf numFmtId="0" fontId="6" fillId="0" borderId="0" xfId="0" applyFont="1"/>
    <xf numFmtId="0" fontId="6" fillId="0" borderId="15" xfId="0" applyFont="1" applyFill="1" applyBorder="1" applyAlignment="1">
      <alignment horizontal="center"/>
    </xf>
    <xf numFmtId="0" fontId="6" fillId="0" borderId="18" xfId="0" applyFont="1" applyFill="1" applyBorder="1" applyAlignment="1">
      <alignment horizontal="center"/>
    </xf>
    <xf numFmtId="0" fontId="8" fillId="0" borderId="0" xfId="0" applyFont="1"/>
    <xf numFmtId="0" fontId="9" fillId="0" borderId="0" xfId="0" applyFont="1"/>
    <xf numFmtId="0" fontId="0" fillId="0" borderId="0" xfId="0" applyFill="1" applyBorder="1" applyAlignment="1">
      <alignment horizontal="center" vertical="center"/>
    </xf>
    <xf numFmtId="0" fontId="5" fillId="0" borderId="0" xfId="0" applyFont="1" applyFill="1" applyBorder="1" applyAlignment="1">
      <alignment vertical="top" wrapText="1"/>
    </xf>
    <xf numFmtId="166" fontId="6" fillId="0" borderId="0" xfId="0" applyNumberFormat="1" applyFont="1" applyFill="1" applyBorder="1" applyAlignment="1">
      <alignment vertical="center"/>
    </xf>
    <xf numFmtId="0" fontId="8" fillId="3" borderId="0" xfId="0" applyFont="1" applyFill="1"/>
    <xf numFmtId="0" fontId="6" fillId="0" borderId="1" xfId="0" applyFont="1" applyFill="1" applyBorder="1" applyAlignment="1">
      <alignment vertical="center" wrapText="1"/>
    </xf>
    <xf numFmtId="3" fontId="6" fillId="4" borderId="1" xfId="0" applyNumberFormat="1" applyFont="1" applyFill="1" applyBorder="1" applyAlignment="1" applyProtection="1">
      <alignment horizontal="center" vertical="center" wrapText="1"/>
      <protection locked="0"/>
    </xf>
    <xf numFmtId="43" fontId="6" fillId="5" borderId="1" xfId="0" applyNumberFormat="1" applyFont="1" applyFill="1" applyBorder="1" applyAlignment="1" applyProtection="1">
      <alignment horizontal="center" vertical="center" wrapText="1"/>
      <protection locked="0"/>
    </xf>
    <xf numFmtId="3" fontId="6" fillId="4" borderId="1" xfId="0" applyNumberFormat="1" applyFont="1" applyFill="1" applyBorder="1" applyAlignment="1" applyProtection="1">
      <alignment vertical="center"/>
      <protection locked="0"/>
    </xf>
    <xf numFmtId="166" fontId="6" fillId="4" borderId="1" xfId="0" applyNumberFormat="1" applyFont="1" applyFill="1" applyBorder="1" applyAlignment="1" applyProtection="1">
      <alignment vertical="center"/>
      <protection locked="0"/>
    </xf>
    <xf numFmtId="3" fontId="6" fillId="4" borderId="1" xfId="0" applyNumberFormat="1" applyFont="1" applyFill="1" applyBorder="1" applyAlignment="1" applyProtection="1">
      <alignment horizontal="center" vertical="center"/>
      <protection locked="0"/>
    </xf>
    <xf numFmtId="0" fontId="9" fillId="0" borderId="1" xfId="0" applyFont="1" applyBorder="1"/>
    <xf numFmtId="0" fontId="14" fillId="0" borderId="0" xfId="0" applyFont="1" applyFill="1"/>
    <xf numFmtId="43" fontId="0" fillId="0" borderId="0" xfId="3" applyFont="1" applyFill="1"/>
    <xf numFmtId="0" fontId="0" fillId="0" borderId="0" xfId="0" applyFill="1"/>
    <xf numFmtId="0" fontId="15" fillId="0" borderId="0" xfId="0" applyFont="1" applyFill="1" applyBorder="1" applyAlignment="1">
      <alignment vertical="center"/>
    </xf>
    <xf numFmtId="0" fontId="17" fillId="0" borderId="0" xfId="4" applyFont="1" applyFill="1" applyBorder="1" applyAlignment="1">
      <alignment horizontal="center" vertical="center" wrapText="1"/>
    </xf>
    <xf numFmtId="0" fontId="14" fillId="9" borderId="22" xfId="4" applyFont="1" applyFill="1" applyBorder="1" applyAlignment="1" applyProtection="1">
      <alignment horizontal="center" vertical="center" wrapText="1"/>
      <protection locked="0"/>
    </xf>
    <xf numFmtId="0" fontId="14" fillId="9" borderId="23" xfId="4" applyFont="1" applyFill="1" applyBorder="1" applyAlignment="1" applyProtection="1">
      <alignment horizontal="center" vertical="center" wrapText="1"/>
      <protection locked="0"/>
    </xf>
    <xf numFmtId="0" fontId="14" fillId="9" borderId="24" xfId="0" applyFont="1" applyFill="1" applyBorder="1" applyAlignment="1" applyProtection="1">
      <alignment vertical="center"/>
      <protection locked="0"/>
    </xf>
    <xf numFmtId="0" fontId="14" fillId="0" borderId="0" xfId="0" applyFont="1" applyFill="1" applyAlignment="1">
      <alignment vertical="center"/>
    </xf>
    <xf numFmtId="0" fontId="0" fillId="9" borderId="19" xfId="0" applyFill="1" applyBorder="1"/>
    <xf numFmtId="0" fontId="0" fillId="9" borderId="20" xfId="0" applyFill="1" applyBorder="1"/>
    <xf numFmtId="0" fontId="0" fillId="9" borderId="21" xfId="0" applyFill="1" applyBorder="1"/>
    <xf numFmtId="0" fontId="14" fillId="9" borderId="25" xfId="4" applyFont="1" applyFill="1" applyBorder="1" applyAlignment="1" applyProtection="1">
      <alignment horizontal="center" vertical="center" wrapText="1"/>
      <protection locked="0"/>
    </xf>
    <xf numFmtId="0" fontId="14" fillId="9" borderId="0" xfId="4" applyFont="1" applyFill="1" applyBorder="1" applyAlignment="1" applyProtection="1">
      <alignment horizontal="center" vertical="center" wrapText="1"/>
      <protection locked="0"/>
    </xf>
    <xf numFmtId="0" fontId="14" fillId="9" borderId="26" xfId="0" applyFont="1" applyFill="1" applyBorder="1" applyAlignment="1" applyProtection="1">
      <alignment vertical="center"/>
      <protection locked="0"/>
    </xf>
    <xf numFmtId="0" fontId="0" fillId="10" borderId="19" xfId="0" applyFill="1" applyBorder="1"/>
    <xf numFmtId="0" fontId="0" fillId="10" borderId="20" xfId="0" applyFill="1" applyBorder="1"/>
    <xf numFmtId="0" fontId="0" fillId="10" borderId="21" xfId="0" applyFill="1" applyBorder="1"/>
    <xf numFmtId="0" fontId="14" fillId="9" borderId="27" xfId="4" applyFont="1" applyFill="1" applyBorder="1" applyAlignment="1" applyProtection="1">
      <alignment horizontal="center" vertical="center" wrapText="1"/>
      <protection locked="0"/>
    </xf>
    <xf numFmtId="0" fontId="14" fillId="9" borderId="28" xfId="4" applyFont="1" applyFill="1" applyBorder="1" applyAlignment="1" applyProtection="1">
      <alignment horizontal="center" vertical="center" wrapText="1"/>
      <protection locked="0"/>
    </xf>
    <xf numFmtId="0" fontId="14" fillId="9" borderId="29" xfId="0" applyFont="1" applyFill="1" applyBorder="1" applyAlignment="1" applyProtection="1">
      <alignment vertical="center"/>
      <protection locked="0"/>
    </xf>
    <xf numFmtId="0" fontId="0" fillId="0" borderId="0" xfId="0" applyAlignment="1">
      <alignment vertical="center"/>
    </xf>
    <xf numFmtId="0" fontId="20" fillId="0" borderId="0" xfId="4" applyFont="1" applyFill="1" applyBorder="1" applyAlignment="1">
      <alignment horizontal="left" vertical="center" wrapText="1"/>
    </xf>
    <xf numFmtId="0" fontId="14" fillId="0" borderId="0" xfId="0" applyFont="1" applyFill="1" applyBorder="1" applyAlignment="1">
      <alignment vertical="center"/>
    </xf>
    <xf numFmtId="2" fontId="14" fillId="0" borderId="0" xfId="4" applyNumberFormat="1" applyFont="1" applyFill="1" applyBorder="1" applyAlignment="1">
      <alignment horizontal="center" vertical="center" wrapText="1"/>
    </xf>
    <xf numFmtId="0" fontId="0" fillId="6" borderId="0" xfId="0" applyFill="1" applyAlignment="1">
      <alignment vertical="center"/>
    </xf>
    <xf numFmtId="0" fontId="20" fillId="6" borderId="0" xfId="4" applyFont="1" applyFill="1" applyBorder="1" applyAlignment="1">
      <alignment horizontal="left" vertical="center" wrapText="1"/>
    </xf>
    <xf numFmtId="2" fontId="14" fillId="10" borderId="19" xfId="4" applyNumberFormat="1" applyFont="1" applyFill="1" applyBorder="1" applyAlignment="1">
      <alignment horizontal="center" vertical="center" wrapText="1"/>
    </xf>
    <xf numFmtId="2" fontId="14" fillId="10" borderId="20" xfId="4" applyNumberFormat="1" applyFont="1" applyFill="1" applyBorder="1" applyAlignment="1">
      <alignment horizontal="center" vertical="center" wrapText="1"/>
    </xf>
    <xf numFmtId="2" fontId="14" fillId="10" borderId="21" xfId="4" applyNumberFormat="1" applyFont="1" applyFill="1" applyBorder="1" applyAlignment="1">
      <alignment horizontal="center" vertical="center" wrapText="1"/>
    </xf>
    <xf numFmtId="2" fontId="14" fillId="10" borderId="30" xfId="4" applyNumberFormat="1" applyFont="1" applyFill="1" applyBorder="1" applyAlignment="1">
      <alignment horizontal="center" vertical="center" wrapText="1"/>
    </xf>
    <xf numFmtId="0" fontId="6" fillId="0" borderId="31" xfId="0" applyFont="1" applyBorder="1" applyAlignment="1">
      <alignment vertical="center"/>
    </xf>
    <xf numFmtId="0" fontId="6" fillId="0" borderId="31" xfId="0" applyFont="1" applyBorder="1" applyAlignment="1">
      <alignment horizontal="center" vertical="center"/>
    </xf>
    <xf numFmtId="0" fontId="6" fillId="0" borderId="0" xfId="0" applyFont="1" applyBorder="1" applyAlignment="1">
      <alignment vertical="center"/>
    </xf>
    <xf numFmtId="0" fontId="2" fillId="0" borderId="32" xfId="0" applyFont="1" applyBorder="1"/>
    <xf numFmtId="0" fontId="6" fillId="3" borderId="4" xfId="0" applyFont="1" applyFill="1" applyBorder="1" applyAlignment="1">
      <alignment vertical="center" wrapText="1"/>
    </xf>
    <xf numFmtId="0" fontId="6" fillId="3" borderId="4" xfId="0" applyFont="1" applyFill="1" applyBorder="1" applyAlignment="1">
      <alignment horizontal="center" vertical="center" wrapText="1"/>
    </xf>
    <xf numFmtId="43" fontId="6" fillId="3" borderId="4" xfId="0" applyNumberFormat="1" applyFont="1" applyFill="1" applyBorder="1" applyAlignment="1">
      <alignment horizontal="center" vertical="center" wrapText="1"/>
    </xf>
    <xf numFmtId="3" fontId="6" fillId="4" borderId="4" xfId="0" applyNumberFormat="1" applyFont="1" applyFill="1" applyBorder="1" applyAlignment="1" applyProtection="1">
      <alignment horizontal="center" vertical="center" wrapText="1"/>
      <protection locked="0"/>
    </xf>
    <xf numFmtId="3" fontId="6" fillId="4" borderId="4" xfId="0" applyNumberFormat="1" applyFont="1" applyFill="1" applyBorder="1" applyAlignment="1" applyProtection="1">
      <alignment vertical="center"/>
      <protection locked="0"/>
    </xf>
    <xf numFmtId="166" fontId="6" fillId="4" borderId="4" xfId="0" applyNumberFormat="1" applyFont="1" applyFill="1" applyBorder="1" applyAlignment="1" applyProtection="1">
      <alignment vertical="center"/>
      <protection locked="0"/>
    </xf>
    <xf numFmtId="0" fontId="6" fillId="4" borderId="1" xfId="0" applyFont="1" applyFill="1" applyBorder="1" applyAlignment="1" applyProtection="1">
      <alignment horizontal="center" vertical="center" wrapText="1"/>
      <protection locked="0"/>
    </xf>
    <xf numFmtId="0" fontId="2" fillId="0" borderId="36" xfId="0" applyFont="1" applyBorder="1"/>
    <xf numFmtId="0" fontId="2" fillId="0" borderId="37" xfId="0" applyFont="1" applyFill="1" applyBorder="1"/>
    <xf numFmtId="166" fontId="6" fillId="4" borderId="1" xfId="0" applyNumberFormat="1" applyFont="1" applyFill="1" applyBorder="1" applyAlignment="1">
      <alignment vertical="center"/>
    </xf>
    <xf numFmtId="0" fontId="6" fillId="0" borderId="1" xfId="0" applyFont="1" applyFill="1" applyBorder="1" applyAlignment="1">
      <alignment horizontal="center" vertical="center" wrapText="1"/>
    </xf>
    <xf numFmtId="0" fontId="6" fillId="0" borderId="0" xfId="0" applyFont="1" applyFill="1"/>
    <xf numFmtId="0" fontId="5" fillId="2" borderId="39" xfId="0" applyFont="1" applyFill="1" applyBorder="1" applyAlignment="1">
      <alignment vertical="top" wrapText="1"/>
    </xf>
    <xf numFmtId="0" fontId="5" fillId="2" borderId="40" xfId="0" applyFont="1" applyFill="1" applyBorder="1" applyAlignment="1">
      <alignment vertical="top" wrapText="1"/>
    </xf>
    <xf numFmtId="0" fontId="5" fillId="2" borderId="41" xfId="0" applyFont="1" applyFill="1" applyBorder="1" applyAlignment="1">
      <alignment vertical="top" wrapText="1"/>
    </xf>
    <xf numFmtId="0" fontId="5" fillId="2" borderId="42" xfId="0" applyFont="1" applyFill="1" applyBorder="1" applyAlignment="1">
      <alignment vertical="top" wrapText="1"/>
    </xf>
    <xf numFmtId="0" fontId="5" fillId="2" borderId="43" xfId="0" applyFont="1" applyFill="1" applyBorder="1" applyAlignment="1">
      <alignment vertical="top" wrapText="1"/>
    </xf>
    <xf numFmtId="0" fontId="5" fillId="2" borderId="45" xfId="0" applyFont="1" applyFill="1" applyBorder="1" applyAlignment="1">
      <alignment vertical="top" wrapText="1"/>
    </xf>
    <xf numFmtId="0" fontId="5" fillId="0" borderId="44" xfId="0" applyFont="1" applyFill="1" applyBorder="1" applyAlignment="1">
      <alignment vertical="top" wrapText="1"/>
    </xf>
    <xf numFmtId="0" fontId="5" fillId="2" borderId="46" xfId="0" applyFont="1" applyFill="1" applyBorder="1" applyAlignment="1">
      <alignment vertical="top" wrapText="1"/>
    </xf>
    <xf numFmtId="0" fontId="5" fillId="2" borderId="47" xfId="0" applyFont="1" applyFill="1" applyBorder="1" applyAlignment="1">
      <alignment vertical="top" wrapText="1"/>
    </xf>
    <xf numFmtId="0" fontId="6" fillId="4" borderId="1" xfId="0" applyFont="1" applyFill="1" applyBorder="1" applyAlignment="1">
      <alignment horizontal="left"/>
    </xf>
    <xf numFmtId="0" fontId="6" fillId="5" borderId="1" xfId="0" applyFont="1" applyFill="1" applyBorder="1" applyAlignment="1">
      <alignment horizontal="left" vertical="center" wrapText="1"/>
    </xf>
    <xf numFmtId="0" fontId="6" fillId="3" borderId="0" xfId="0" applyFont="1" applyFill="1" applyAlignment="1">
      <alignment horizontal="left"/>
    </xf>
    <xf numFmtId="0" fontId="0" fillId="0" borderId="0" xfId="0" applyAlignment="1">
      <alignment wrapText="1"/>
    </xf>
    <xf numFmtId="0" fontId="5" fillId="0" borderId="31" xfId="0" applyFont="1" applyBorder="1" applyAlignment="1">
      <alignment vertical="center"/>
    </xf>
    <xf numFmtId="0" fontId="6" fillId="4" borderId="1" xfId="0" applyFont="1" applyFill="1" applyBorder="1" applyAlignment="1" applyProtection="1">
      <alignment vertical="center" wrapText="1"/>
      <protection locked="0"/>
    </xf>
    <xf numFmtId="0" fontId="8" fillId="4" borderId="0" xfId="0" applyFont="1" applyFill="1"/>
    <xf numFmtId="0" fontId="8" fillId="5" borderId="0" xfId="0" applyFont="1" applyFill="1"/>
    <xf numFmtId="0" fontId="11" fillId="0" borderId="0" xfId="2" applyFont="1" applyAlignment="1">
      <alignment vertical="top" wrapText="1"/>
    </xf>
    <xf numFmtId="0" fontId="0" fillId="0" borderId="0" xfId="0" applyAlignment="1">
      <alignment vertical="top" wrapText="1"/>
    </xf>
    <xf numFmtId="0" fontId="0" fillId="0" borderId="0" xfId="0" quotePrefix="1"/>
    <xf numFmtId="0" fontId="0" fillId="0" borderId="0" xfId="0" quotePrefix="1" applyAlignment="1">
      <alignment wrapText="1"/>
    </xf>
    <xf numFmtId="0" fontId="24" fillId="0" borderId="0" xfId="0" applyFont="1"/>
    <xf numFmtId="0" fontId="25" fillId="0" borderId="0" xfId="0" applyFont="1"/>
    <xf numFmtId="0" fontId="25" fillId="0" borderId="0" xfId="0" applyFont="1" applyAlignment="1">
      <alignment vertical="center"/>
    </xf>
    <xf numFmtId="0" fontId="26" fillId="0" borderId="0" xfId="0" applyFont="1" applyAlignment="1">
      <alignment vertical="center"/>
    </xf>
    <xf numFmtId="0" fontId="28" fillId="0" borderId="0" xfId="0" applyFont="1"/>
    <xf numFmtId="0" fontId="33" fillId="0" borderId="0" xfId="0" applyFont="1"/>
    <xf numFmtId="0" fontId="20" fillId="3" borderId="1" xfId="0" applyFont="1" applyFill="1" applyBorder="1" applyAlignment="1">
      <alignment horizontal="left" vertical="top" wrapText="1"/>
    </xf>
    <xf numFmtId="0" fontId="0" fillId="0" borderId="0" xfId="0"/>
    <xf numFmtId="0" fontId="42" fillId="0" borderId="0" xfId="0" applyFont="1" applyAlignment="1" applyProtection="1">
      <alignment horizontal="left" vertical="top" wrapText="1"/>
    </xf>
    <xf numFmtId="0" fontId="42" fillId="0" borderId="0" xfId="0" applyFont="1" applyAlignment="1" applyProtection="1">
      <alignment horizontal="left" vertical="top"/>
    </xf>
    <xf numFmtId="0" fontId="11" fillId="0" borderId="0" xfId="2" applyFont="1" applyAlignment="1">
      <alignment vertical="top" wrapText="1"/>
    </xf>
    <xf numFmtId="0" fontId="11" fillId="0" borderId="0" xfId="2" applyFont="1" applyAlignment="1">
      <alignment wrapText="1"/>
    </xf>
    <xf numFmtId="0" fontId="8" fillId="0" borderId="0" xfId="0" applyFont="1" applyAlignment="1">
      <alignment vertical="top" wrapText="1"/>
    </xf>
    <xf numFmtId="0" fontId="0" fillId="0" borderId="0" xfId="0" applyAlignment="1">
      <alignment vertical="top" wrapText="1"/>
    </xf>
    <xf numFmtId="0" fontId="23" fillId="0" borderId="0" xfId="0" applyFont="1" applyAlignment="1">
      <alignment vertical="top" wrapText="1"/>
    </xf>
    <xf numFmtId="0" fontId="0" fillId="0" borderId="0" xfId="0" applyAlignment="1">
      <alignment wrapText="1"/>
    </xf>
    <xf numFmtId="0" fontId="13" fillId="7" borderId="0" xfId="0" applyFont="1" applyFill="1" applyBorder="1" applyAlignment="1">
      <alignment horizontal="center" vertical="center"/>
    </xf>
    <xf numFmtId="0" fontId="12" fillId="7" borderId="0" xfId="0" applyFont="1" applyFill="1" applyBorder="1" applyAlignment="1">
      <alignment horizontal="center" vertical="center"/>
    </xf>
    <xf numFmtId="0" fontId="6" fillId="3" borderId="1" xfId="0" applyFont="1" applyFill="1" applyBorder="1" applyAlignment="1">
      <alignment vertical="top" wrapText="1"/>
    </xf>
    <xf numFmtId="0" fontId="0" fillId="3" borderId="1" xfId="0" applyFill="1" applyBorder="1" applyAlignment="1">
      <alignment vertical="top"/>
    </xf>
    <xf numFmtId="0" fontId="6" fillId="3" borderId="4"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13" fillId="7" borderId="15" xfId="0" applyFont="1" applyFill="1" applyBorder="1" applyAlignment="1">
      <alignment horizontal="center" vertical="center"/>
    </xf>
    <xf numFmtId="0" fontId="12" fillId="7" borderId="33" xfId="0" applyFont="1" applyFill="1" applyBorder="1" applyAlignment="1">
      <alignment horizontal="center" vertical="center"/>
    </xf>
    <xf numFmtId="0" fontId="12" fillId="7" borderId="34" xfId="0" applyFont="1" applyFill="1" applyBorder="1" applyAlignment="1">
      <alignment horizontal="center" vertical="center"/>
    </xf>
    <xf numFmtId="0" fontId="21" fillId="0" borderId="36" xfId="0" applyFont="1" applyBorder="1" applyAlignment="1">
      <alignment horizontal="center"/>
    </xf>
    <xf numFmtId="0" fontId="21" fillId="0" borderId="38" xfId="0" applyFont="1" applyBorder="1" applyAlignment="1">
      <alignment horizontal="center"/>
    </xf>
    <xf numFmtId="0" fontId="21" fillId="0" borderId="35" xfId="0" applyFont="1" applyBorder="1" applyAlignment="1">
      <alignment horizontal="center"/>
    </xf>
    <xf numFmtId="0" fontId="0" fillId="0" borderId="35" xfId="0" applyBorder="1" applyAlignment="1">
      <alignment horizontal="center"/>
    </xf>
    <xf numFmtId="0" fontId="8" fillId="0" borderId="0" xfId="0" applyFont="1" applyAlignment="1">
      <alignment horizontal="left" vertical="top" wrapText="1"/>
    </xf>
    <xf numFmtId="0" fontId="23" fillId="0" borderId="0" xfId="0" applyFont="1" applyAlignment="1">
      <alignment horizontal="left" vertical="top" wrapText="1"/>
    </xf>
    <xf numFmtId="0" fontId="36" fillId="0" borderId="0" xfId="0" applyFont="1" applyAlignment="1">
      <alignment vertical="top" wrapText="1"/>
    </xf>
    <xf numFmtId="0" fontId="37" fillId="0" borderId="0" xfId="0" applyFont="1" applyAlignment="1">
      <alignment wrapText="1"/>
    </xf>
    <xf numFmtId="0" fontId="6" fillId="3" borderId="1" xfId="0" applyFont="1" applyFill="1" applyBorder="1" applyAlignment="1">
      <alignment textRotation="90"/>
    </xf>
    <xf numFmtId="0" fontId="6" fillId="3" borderId="3" xfId="0" applyFont="1" applyFill="1" applyBorder="1" applyAlignment="1">
      <alignment textRotation="90" wrapText="1"/>
    </xf>
    <xf numFmtId="0" fontId="6" fillId="3" borderId="4" xfId="0" applyFont="1" applyFill="1" applyBorder="1" applyAlignment="1">
      <alignment textRotation="90" wrapText="1"/>
    </xf>
    <xf numFmtId="0" fontId="0" fillId="0" borderId="5" xfId="0" applyBorder="1" applyAlignment="1">
      <alignment textRotation="90" wrapText="1"/>
    </xf>
    <xf numFmtId="0" fontId="0" fillId="0" borderId="4" xfId="0" applyBorder="1" applyAlignment="1">
      <alignment textRotation="90" wrapText="1"/>
    </xf>
    <xf numFmtId="0" fontId="6" fillId="3" borderId="3"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0" fillId="8" borderId="0" xfId="2" applyFill="1" applyBorder="1" applyAlignment="1" applyProtection="1">
      <alignment vertical="center" wrapText="1"/>
    </xf>
    <xf numFmtId="0" fontId="10" fillId="8" borderId="0" xfId="2" applyFill="1" applyAlignment="1" applyProtection="1">
      <alignment vertical="center" wrapText="1"/>
    </xf>
  </cellXfs>
  <cellStyles count="753">
    <cellStyle name="Komma" xfId="3" builtinId="3"/>
    <cellStyle name="Komma 10" xfId="117" xr:uid="{00000000-0005-0000-0000-000000000000}"/>
    <cellStyle name="Komma 10 2" xfId="243" xr:uid="{00000000-0005-0000-0000-000001000000}"/>
    <cellStyle name="Komma 10 2 2" xfId="568" xr:uid="{00000000-0005-0000-0000-000002000000}"/>
    <cellStyle name="Komma 10 3" xfId="363" xr:uid="{00000000-0005-0000-0000-000003000000}"/>
    <cellStyle name="Komma 10 4" xfId="699" xr:uid="{00000000-0005-0000-0000-000004000000}"/>
    <cellStyle name="Komma 11" xfId="138" xr:uid="{00000000-0005-0000-0000-000005000000}"/>
    <cellStyle name="Komma 11 2" xfId="257" xr:uid="{00000000-0005-0000-0000-000006000000}"/>
    <cellStyle name="Komma 11 2 2" xfId="580" xr:uid="{00000000-0005-0000-0000-000007000000}"/>
    <cellStyle name="Komma 11 3" xfId="379" xr:uid="{00000000-0005-0000-0000-000008000000}"/>
    <cellStyle name="Komma 11 4" xfId="713" xr:uid="{00000000-0005-0000-0000-000009000000}"/>
    <cellStyle name="Komma 12" xfId="141" xr:uid="{00000000-0005-0000-0000-00000A000000}"/>
    <cellStyle name="Komma 12 2" xfId="259" xr:uid="{00000000-0005-0000-0000-00000B000000}"/>
    <cellStyle name="Komma 12 2 2" xfId="581" xr:uid="{00000000-0005-0000-0000-00000C000000}"/>
    <cellStyle name="Komma 12 3" xfId="381" xr:uid="{00000000-0005-0000-0000-00000D000000}"/>
    <cellStyle name="Komma 12 4" xfId="715" xr:uid="{00000000-0005-0000-0000-00000E000000}"/>
    <cellStyle name="Komma 13" xfId="142" xr:uid="{00000000-0005-0000-0000-00000F000000}"/>
    <cellStyle name="Komma 13 2" xfId="260" xr:uid="{00000000-0005-0000-0000-000010000000}"/>
    <cellStyle name="Komma 13 2 2" xfId="582" xr:uid="{00000000-0005-0000-0000-000011000000}"/>
    <cellStyle name="Komma 13 3" xfId="382" xr:uid="{00000000-0005-0000-0000-000012000000}"/>
    <cellStyle name="Komma 13 4" xfId="716" xr:uid="{00000000-0005-0000-0000-000013000000}"/>
    <cellStyle name="Komma 14" xfId="168" xr:uid="{00000000-0005-0000-0000-000014000000}"/>
    <cellStyle name="Komma 14 2" xfId="282" xr:uid="{00000000-0005-0000-0000-000015000000}"/>
    <cellStyle name="Komma 14 2 2" xfId="603" xr:uid="{00000000-0005-0000-0000-000016000000}"/>
    <cellStyle name="Komma 14 3" xfId="407" xr:uid="{00000000-0005-0000-0000-000017000000}"/>
    <cellStyle name="Komma 14 4" xfId="738" xr:uid="{00000000-0005-0000-0000-000018000000}"/>
    <cellStyle name="Komma 15" xfId="169" xr:uid="{00000000-0005-0000-0000-000019000000}"/>
    <cellStyle name="Komma 15 2" xfId="283" xr:uid="{00000000-0005-0000-0000-00001A000000}"/>
    <cellStyle name="Komma 15 2 2" xfId="604" xr:uid="{00000000-0005-0000-0000-00001B000000}"/>
    <cellStyle name="Komma 15 3" xfId="408" xr:uid="{00000000-0005-0000-0000-00001C000000}"/>
    <cellStyle name="Komma 15 4" xfId="739" xr:uid="{00000000-0005-0000-0000-00001D000000}"/>
    <cellStyle name="Komma 16" xfId="173" xr:uid="{00000000-0005-0000-0000-00001E000000}"/>
    <cellStyle name="Komma 16 2" xfId="287" xr:uid="{00000000-0005-0000-0000-00001F000000}"/>
    <cellStyle name="Komma 16 2 2" xfId="608" xr:uid="{00000000-0005-0000-0000-000020000000}"/>
    <cellStyle name="Komma 16 3" xfId="412" xr:uid="{00000000-0005-0000-0000-000021000000}"/>
    <cellStyle name="Komma 16 4" xfId="743" xr:uid="{00000000-0005-0000-0000-000022000000}"/>
    <cellStyle name="Komma 17" xfId="177" xr:uid="{00000000-0005-0000-0000-000023000000}"/>
    <cellStyle name="Komma 17 2" xfId="291" xr:uid="{00000000-0005-0000-0000-000024000000}"/>
    <cellStyle name="Komma 17 2 2" xfId="612" xr:uid="{00000000-0005-0000-0000-000025000000}"/>
    <cellStyle name="Komma 17 3" xfId="416" xr:uid="{00000000-0005-0000-0000-000026000000}"/>
    <cellStyle name="Komma 17 4" xfId="747" xr:uid="{00000000-0005-0000-0000-000027000000}"/>
    <cellStyle name="Komma 18" xfId="180" xr:uid="{00000000-0005-0000-0000-000028000000}"/>
    <cellStyle name="Komma 18 2" xfId="294" xr:uid="{00000000-0005-0000-0000-000029000000}"/>
    <cellStyle name="Komma 18 2 2" xfId="615" xr:uid="{00000000-0005-0000-0000-00002A000000}"/>
    <cellStyle name="Komma 18 3" xfId="419" xr:uid="{00000000-0005-0000-0000-00002B000000}"/>
    <cellStyle name="Komma 18 4" xfId="750" xr:uid="{00000000-0005-0000-0000-00002C000000}"/>
    <cellStyle name="Komma 19" xfId="81" xr:uid="{00000000-0005-0000-0000-00002D000000}"/>
    <cellStyle name="Komma 19 2" xfId="207" xr:uid="{00000000-0005-0000-0000-00002E000000}"/>
    <cellStyle name="Komma 19 2 2" xfId="537" xr:uid="{00000000-0005-0000-0000-00002F000000}"/>
    <cellStyle name="Komma 19 3" xfId="325" xr:uid="{00000000-0005-0000-0000-000030000000}"/>
    <cellStyle name="Komma 19 4" xfId="663" xr:uid="{00000000-0005-0000-0000-000031000000}"/>
    <cellStyle name="Komma 2" xfId="13" xr:uid="{00000000-0005-0000-0000-000032000000}"/>
    <cellStyle name="Komma 2 10" xfId="179" xr:uid="{00000000-0005-0000-0000-000033000000}"/>
    <cellStyle name="Komma 2 10 2" xfId="293" xr:uid="{00000000-0005-0000-0000-000034000000}"/>
    <cellStyle name="Komma 2 10 2 2" xfId="614" xr:uid="{00000000-0005-0000-0000-000035000000}"/>
    <cellStyle name="Komma 2 10 3" xfId="418" xr:uid="{00000000-0005-0000-0000-000036000000}"/>
    <cellStyle name="Komma 2 10 4" xfId="749" xr:uid="{00000000-0005-0000-0000-000037000000}"/>
    <cellStyle name="Komma 2 11" xfId="181" xr:uid="{00000000-0005-0000-0000-000038000000}"/>
    <cellStyle name="Komma 2 11 2" xfId="295" xr:uid="{00000000-0005-0000-0000-000039000000}"/>
    <cellStyle name="Komma 2 11 2 2" xfId="616" xr:uid="{00000000-0005-0000-0000-00003A000000}"/>
    <cellStyle name="Komma 2 11 3" xfId="420" xr:uid="{00000000-0005-0000-0000-00003B000000}"/>
    <cellStyle name="Komma 2 11 4" xfId="751" xr:uid="{00000000-0005-0000-0000-00003C000000}"/>
    <cellStyle name="Komma 2 12" xfId="75" xr:uid="{00000000-0005-0000-0000-00003D000000}"/>
    <cellStyle name="Komma 2 12 2" xfId="203" xr:uid="{00000000-0005-0000-0000-00003E000000}"/>
    <cellStyle name="Komma 2 12 2 2" xfId="533" xr:uid="{00000000-0005-0000-0000-00003F000000}"/>
    <cellStyle name="Komma 2 12 3" xfId="320" xr:uid="{00000000-0005-0000-0000-000040000000}"/>
    <cellStyle name="Komma 2 12 4" xfId="659" xr:uid="{00000000-0005-0000-0000-000041000000}"/>
    <cellStyle name="Komma 2 13" xfId="72" xr:uid="{00000000-0005-0000-0000-000042000000}"/>
    <cellStyle name="Komma 2 13 2" xfId="202" xr:uid="{00000000-0005-0000-0000-000043000000}"/>
    <cellStyle name="Komma 2 13 2 2" xfId="532" xr:uid="{00000000-0005-0000-0000-000044000000}"/>
    <cellStyle name="Komma 2 13 3" xfId="318" xr:uid="{00000000-0005-0000-0000-000045000000}"/>
    <cellStyle name="Komma 2 13 4" xfId="658" xr:uid="{00000000-0005-0000-0000-000046000000}"/>
    <cellStyle name="Komma 2 14" xfId="191" xr:uid="{00000000-0005-0000-0000-000047000000}"/>
    <cellStyle name="Komma 2 14 2" xfId="521" xr:uid="{00000000-0005-0000-0000-000048000000}"/>
    <cellStyle name="Komma 2 15" xfId="307" xr:uid="{00000000-0005-0000-0000-000049000000}"/>
    <cellStyle name="Komma 2 16" xfId="647" xr:uid="{00000000-0005-0000-0000-00004A000000}"/>
    <cellStyle name="Komma 2 2" xfId="29" xr:uid="{00000000-0005-0000-0000-00004B000000}"/>
    <cellStyle name="Komma 2 2 2" xfId="105" xr:uid="{00000000-0005-0000-0000-00004C000000}"/>
    <cellStyle name="Komma 2 2 2 2" xfId="231" xr:uid="{00000000-0005-0000-0000-00004D000000}"/>
    <cellStyle name="Komma 2 2 2 2 2" xfId="556" xr:uid="{00000000-0005-0000-0000-00004E000000}"/>
    <cellStyle name="Komma 2 2 2 3" xfId="351" xr:uid="{00000000-0005-0000-0000-00004F000000}"/>
    <cellStyle name="Komma 2 2 2 4" xfId="687" xr:uid="{00000000-0005-0000-0000-000050000000}"/>
    <cellStyle name="Komma 2 2 3" xfId="131" xr:uid="{00000000-0005-0000-0000-000051000000}"/>
    <cellStyle name="Komma 2 2 3 2" xfId="251" xr:uid="{00000000-0005-0000-0000-000052000000}"/>
    <cellStyle name="Komma 2 2 3 2 2" xfId="574" xr:uid="{00000000-0005-0000-0000-000053000000}"/>
    <cellStyle name="Komma 2 2 3 3" xfId="372" xr:uid="{00000000-0005-0000-0000-000054000000}"/>
    <cellStyle name="Komma 2 2 3 4" xfId="707" xr:uid="{00000000-0005-0000-0000-000055000000}"/>
    <cellStyle name="Komma 2 2 4" xfId="152" xr:uid="{00000000-0005-0000-0000-000056000000}"/>
    <cellStyle name="Komma 2 2 4 2" xfId="268" xr:uid="{00000000-0005-0000-0000-000057000000}"/>
    <cellStyle name="Komma 2 2 4 2 2" xfId="589" xr:uid="{00000000-0005-0000-0000-000058000000}"/>
    <cellStyle name="Komma 2 2 4 3" xfId="392" xr:uid="{00000000-0005-0000-0000-000059000000}"/>
    <cellStyle name="Komma 2 2 4 4" xfId="724" xr:uid="{00000000-0005-0000-0000-00005A000000}"/>
    <cellStyle name="Komma 2 2 5" xfId="86" xr:uid="{00000000-0005-0000-0000-00005B000000}"/>
    <cellStyle name="Komma 2 2 5 2" xfId="367" xr:uid="{00000000-0005-0000-0000-00005C000000}"/>
    <cellStyle name="Komma 2 2 6" xfId="211" xr:uid="{00000000-0005-0000-0000-00005D000000}"/>
    <cellStyle name="Komma 2 2 6 2" xfId="539" xr:uid="{00000000-0005-0000-0000-00005E000000}"/>
    <cellStyle name="Komma 2 2 7" xfId="331" xr:uid="{00000000-0005-0000-0000-00005F000000}"/>
    <cellStyle name="Komma 2 2 8" xfId="667" xr:uid="{00000000-0005-0000-0000-000060000000}"/>
    <cellStyle name="Komma 2 3" xfId="45" xr:uid="{00000000-0005-0000-0000-000061000000}"/>
    <cellStyle name="Komma 2 3 2" xfId="114" xr:uid="{00000000-0005-0000-0000-000062000000}"/>
    <cellStyle name="Komma 2 3 2 2" xfId="240" xr:uid="{00000000-0005-0000-0000-000063000000}"/>
    <cellStyle name="Komma 2 3 2 2 2" xfId="565" xr:uid="{00000000-0005-0000-0000-000064000000}"/>
    <cellStyle name="Komma 2 3 2 3" xfId="360" xr:uid="{00000000-0005-0000-0000-000065000000}"/>
    <cellStyle name="Komma 2 3 2 4" xfId="696" xr:uid="{00000000-0005-0000-0000-000066000000}"/>
    <cellStyle name="Komma 2 3 3" xfId="96" xr:uid="{00000000-0005-0000-0000-000067000000}"/>
    <cellStyle name="Komma 2 3 3 2" xfId="443" xr:uid="{00000000-0005-0000-0000-000068000000}"/>
    <cellStyle name="Komma 2 3 4" xfId="220" xr:uid="{00000000-0005-0000-0000-000069000000}"/>
    <cellStyle name="Komma 2 3 4 2" xfId="547" xr:uid="{00000000-0005-0000-0000-00006A000000}"/>
    <cellStyle name="Komma 2 3 5" xfId="340" xr:uid="{00000000-0005-0000-0000-00006B000000}"/>
    <cellStyle name="Komma 2 3 6" xfId="676" xr:uid="{00000000-0005-0000-0000-00006C000000}"/>
    <cellStyle name="Komma 2 4" xfId="61" xr:uid="{00000000-0005-0000-0000-00006D000000}"/>
    <cellStyle name="Komma 2 4 2" xfId="223" xr:uid="{00000000-0005-0000-0000-00006E000000}"/>
    <cellStyle name="Komma 2 4 2 2" xfId="470" xr:uid="{00000000-0005-0000-0000-00006F000000}"/>
    <cellStyle name="Komma 2 4 3" xfId="343" xr:uid="{00000000-0005-0000-0000-000070000000}"/>
    <cellStyle name="Komma 2 4 4" xfId="633" xr:uid="{00000000-0005-0000-0000-000071000000}"/>
    <cellStyle name="Komma 2 4 5" xfId="679" xr:uid="{00000000-0005-0000-0000-000072000000}"/>
    <cellStyle name="Komma 2 5" xfId="118" xr:uid="{00000000-0005-0000-0000-000073000000}"/>
    <cellStyle name="Komma 2 5 2" xfId="244" xr:uid="{00000000-0005-0000-0000-000074000000}"/>
    <cellStyle name="Komma 2 5 2 2" xfId="474" xr:uid="{00000000-0005-0000-0000-000075000000}"/>
    <cellStyle name="Komma 2 5 3" xfId="364" xr:uid="{00000000-0005-0000-0000-000076000000}"/>
    <cellStyle name="Komma 2 5 4" xfId="635" xr:uid="{00000000-0005-0000-0000-000077000000}"/>
    <cellStyle name="Komma 2 5 5" xfId="700" xr:uid="{00000000-0005-0000-0000-000078000000}"/>
    <cellStyle name="Komma 2 6" xfId="143" xr:uid="{00000000-0005-0000-0000-000079000000}"/>
    <cellStyle name="Komma 2 6 2" xfId="261" xr:uid="{00000000-0005-0000-0000-00007A000000}"/>
    <cellStyle name="Komma 2 6 2 2" xfId="583" xr:uid="{00000000-0005-0000-0000-00007B000000}"/>
    <cellStyle name="Komma 2 6 3" xfId="383" xr:uid="{00000000-0005-0000-0000-00007C000000}"/>
    <cellStyle name="Komma 2 6 4" xfId="717" xr:uid="{00000000-0005-0000-0000-00007D000000}"/>
    <cellStyle name="Komma 2 7" xfId="160" xr:uid="{00000000-0005-0000-0000-00007E000000}"/>
    <cellStyle name="Komma 2 7 2" xfId="275" xr:uid="{00000000-0005-0000-0000-00007F000000}"/>
    <cellStyle name="Komma 2 7 2 2" xfId="596" xr:uid="{00000000-0005-0000-0000-000080000000}"/>
    <cellStyle name="Komma 2 7 3" xfId="399" xr:uid="{00000000-0005-0000-0000-000081000000}"/>
    <cellStyle name="Komma 2 7 4" xfId="731" xr:uid="{00000000-0005-0000-0000-000082000000}"/>
    <cellStyle name="Komma 2 8" xfId="170" xr:uid="{00000000-0005-0000-0000-000083000000}"/>
    <cellStyle name="Komma 2 8 2" xfId="284" xr:uid="{00000000-0005-0000-0000-000084000000}"/>
    <cellStyle name="Komma 2 8 2 2" xfId="605" xr:uid="{00000000-0005-0000-0000-000085000000}"/>
    <cellStyle name="Komma 2 8 3" xfId="409" xr:uid="{00000000-0005-0000-0000-000086000000}"/>
    <cellStyle name="Komma 2 8 4" xfId="740" xr:uid="{00000000-0005-0000-0000-000087000000}"/>
    <cellStyle name="Komma 2 9" xfId="174" xr:uid="{00000000-0005-0000-0000-000088000000}"/>
    <cellStyle name="Komma 2 9 2" xfId="288" xr:uid="{00000000-0005-0000-0000-000089000000}"/>
    <cellStyle name="Komma 2 9 2 2" xfId="609" xr:uid="{00000000-0005-0000-0000-00008A000000}"/>
    <cellStyle name="Komma 2 9 3" xfId="413" xr:uid="{00000000-0005-0000-0000-00008B000000}"/>
    <cellStyle name="Komma 2 9 4" xfId="744" xr:uid="{00000000-0005-0000-0000-00008C000000}"/>
    <cellStyle name="Komma 20" xfId="70" xr:uid="{00000000-0005-0000-0000-00008D000000}"/>
    <cellStyle name="Komma 20 2" xfId="200" xr:uid="{00000000-0005-0000-0000-00008E000000}"/>
    <cellStyle name="Komma 20 2 2" xfId="530" xr:uid="{00000000-0005-0000-0000-00008F000000}"/>
    <cellStyle name="Komma 20 3" xfId="316" xr:uid="{00000000-0005-0000-0000-000090000000}"/>
    <cellStyle name="Komma 20 4" xfId="656" xr:uid="{00000000-0005-0000-0000-000091000000}"/>
    <cellStyle name="Komma 21" xfId="183" xr:uid="{00000000-0005-0000-0000-000092000000}"/>
    <cellStyle name="Komma 21 2" xfId="513" xr:uid="{00000000-0005-0000-0000-000093000000}"/>
    <cellStyle name="Komma 22" xfId="298" xr:uid="{00000000-0005-0000-0000-000094000000}"/>
    <cellStyle name="Komma 23" xfId="639" xr:uid="{00000000-0005-0000-0000-000095000000}"/>
    <cellStyle name="Komma 24" xfId="5" xr:uid="{00000000-0005-0000-0000-000096000000}"/>
    <cellStyle name="Komma 3" xfId="21" xr:uid="{00000000-0005-0000-0000-000097000000}"/>
    <cellStyle name="Komma 3 10" xfId="78" xr:uid="{00000000-0005-0000-0000-000098000000}"/>
    <cellStyle name="Komma 3 10 2" xfId="319" xr:uid="{00000000-0005-0000-0000-000099000000}"/>
    <cellStyle name="Komma 3 11" xfId="205" xr:uid="{00000000-0005-0000-0000-00009A000000}"/>
    <cellStyle name="Komma 3 11 2" xfId="535" xr:uid="{00000000-0005-0000-0000-00009B000000}"/>
    <cellStyle name="Komma 3 12" xfId="322" xr:uid="{00000000-0005-0000-0000-00009C000000}"/>
    <cellStyle name="Komma 3 13" xfId="661" xr:uid="{00000000-0005-0000-0000-00009D000000}"/>
    <cellStyle name="Komma 3 2" xfId="88" xr:uid="{00000000-0005-0000-0000-00009E000000}"/>
    <cellStyle name="Komma 3 2 2" xfId="107" xr:uid="{00000000-0005-0000-0000-00009F000000}"/>
    <cellStyle name="Komma 3 2 2 2" xfId="233" xr:uid="{00000000-0005-0000-0000-0000A0000000}"/>
    <cellStyle name="Komma 3 2 2 2 2" xfId="558" xr:uid="{00000000-0005-0000-0000-0000A1000000}"/>
    <cellStyle name="Komma 3 2 2 3" xfId="353" xr:uid="{00000000-0005-0000-0000-0000A2000000}"/>
    <cellStyle name="Komma 3 2 2 4" xfId="689" xr:uid="{00000000-0005-0000-0000-0000A3000000}"/>
    <cellStyle name="Komma 3 2 3" xfId="132" xr:uid="{00000000-0005-0000-0000-0000A4000000}"/>
    <cellStyle name="Komma 3 2 3 2" xfId="252" xr:uid="{00000000-0005-0000-0000-0000A5000000}"/>
    <cellStyle name="Komma 3 2 3 2 2" xfId="575" xr:uid="{00000000-0005-0000-0000-0000A6000000}"/>
    <cellStyle name="Komma 3 2 3 3" xfId="373" xr:uid="{00000000-0005-0000-0000-0000A7000000}"/>
    <cellStyle name="Komma 3 2 3 4" xfId="708" xr:uid="{00000000-0005-0000-0000-0000A8000000}"/>
    <cellStyle name="Komma 3 2 4" xfId="153" xr:uid="{00000000-0005-0000-0000-0000A9000000}"/>
    <cellStyle name="Komma 3 2 4 2" xfId="269" xr:uid="{00000000-0005-0000-0000-0000AA000000}"/>
    <cellStyle name="Komma 3 2 4 2 2" xfId="590" xr:uid="{00000000-0005-0000-0000-0000AB000000}"/>
    <cellStyle name="Komma 3 2 4 3" xfId="393" xr:uid="{00000000-0005-0000-0000-0000AC000000}"/>
    <cellStyle name="Komma 3 2 4 4" xfId="725" xr:uid="{00000000-0005-0000-0000-0000AD000000}"/>
    <cellStyle name="Komma 3 2 5" xfId="213" xr:uid="{00000000-0005-0000-0000-0000AE000000}"/>
    <cellStyle name="Komma 3 2 5 2" xfId="541" xr:uid="{00000000-0005-0000-0000-0000AF000000}"/>
    <cellStyle name="Komma 3 2 6" xfId="333" xr:uid="{00000000-0005-0000-0000-0000B0000000}"/>
    <cellStyle name="Komma 3 2 7" xfId="669" xr:uid="{00000000-0005-0000-0000-0000B1000000}"/>
    <cellStyle name="Komma 3 3" xfId="99" xr:uid="{00000000-0005-0000-0000-0000B2000000}"/>
    <cellStyle name="Komma 3 3 2" xfId="135" xr:uid="{00000000-0005-0000-0000-0000B3000000}"/>
    <cellStyle name="Komma 3 3 2 2" xfId="254" xr:uid="{00000000-0005-0000-0000-0000B4000000}"/>
    <cellStyle name="Komma 3 3 2 2 2" xfId="577" xr:uid="{00000000-0005-0000-0000-0000B5000000}"/>
    <cellStyle name="Komma 3 3 2 3" xfId="376" xr:uid="{00000000-0005-0000-0000-0000B6000000}"/>
    <cellStyle name="Komma 3 3 2 4" xfId="710" xr:uid="{00000000-0005-0000-0000-0000B7000000}"/>
    <cellStyle name="Komma 3 3 3" xfId="155" xr:uid="{00000000-0005-0000-0000-0000B8000000}"/>
    <cellStyle name="Komma 3 3 3 2" xfId="271" xr:uid="{00000000-0005-0000-0000-0000B9000000}"/>
    <cellStyle name="Komma 3 3 3 2 2" xfId="592" xr:uid="{00000000-0005-0000-0000-0000BA000000}"/>
    <cellStyle name="Komma 3 3 3 3" xfId="395" xr:uid="{00000000-0005-0000-0000-0000BB000000}"/>
    <cellStyle name="Komma 3 3 3 4" xfId="727" xr:uid="{00000000-0005-0000-0000-0000BC000000}"/>
    <cellStyle name="Komma 3 3 4" xfId="225" xr:uid="{00000000-0005-0000-0000-0000BD000000}"/>
    <cellStyle name="Komma 3 3 4 2" xfId="550" xr:uid="{00000000-0005-0000-0000-0000BE000000}"/>
    <cellStyle name="Komma 3 3 5" xfId="345" xr:uid="{00000000-0005-0000-0000-0000BF000000}"/>
    <cellStyle name="Komma 3 3 6" xfId="681" xr:uid="{00000000-0005-0000-0000-0000C0000000}"/>
    <cellStyle name="Komma 3 4" xfId="120" xr:uid="{00000000-0005-0000-0000-0000C1000000}"/>
    <cellStyle name="Komma 3 4 2" xfId="245" xr:uid="{00000000-0005-0000-0000-0000C2000000}"/>
    <cellStyle name="Komma 3 4 2 2" xfId="569" xr:uid="{00000000-0005-0000-0000-0000C3000000}"/>
    <cellStyle name="Komma 3 4 3" xfId="365" xr:uid="{00000000-0005-0000-0000-0000C4000000}"/>
    <cellStyle name="Komma 3 4 4" xfId="701" xr:uid="{00000000-0005-0000-0000-0000C5000000}"/>
    <cellStyle name="Komma 3 5" xfId="145" xr:uid="{00000000-0005-0000-0000-0000C6000000}"/>
    <cellStyle name="Komma 3 5 2" xfId="262" xr:uid="{00000000-0005-0000-0000-0000C7000000}"/>
    <cellStyle name="Komma 3 5 2 2" xfId="584" xr:uid="{00000000-0005-0000-0000-0000C8000000}"/>
    <cellStyle name="Komma 3 5 3" xfId="385" xr:uid="{00000000-0005-0000-0000-0000C9000000}"/>
    <cellStyle name="Komma 3 5 4" xfId="718" xr:uid="{00000000-0005-0000-0000-0000CA000000}"/>
    <cellStyle name="Komma 3 6" xfId="162" xr:uid="{00000000-0005-0000-0000-0000CB000000}"/>
    <cellStyle name="Komma 3 6 2" xfId="277" xr:uid="{00000000-0005-0000-0000-0000CC000000}"/>
    <cellStyle name="Komma 3 6 2 2" xfId="598" xr:uid="{00000000-0005-0000-0000-0000CD000000}"/>
    <cellStyle name="Komma 3 6 3" xfId="401" xr:uid="{00000000-0005-0000-0000-0000CE000000}"/>
    <cellStyle name="Komma 3 6 4" xfId="733" xr:uid="{00000000-0005-0000-0000-0000CF000000}"/>
    <cellStyle name="Komma 3 7" xfId="171" xr:uid="{00000000-0005-0000-0000-0000D0000000}"/>
    <cellStyle name="Komma 3 7 2" xfId="285" xr:uid="{00000000-0005-0000-0000-0000D1000000}"/>
    <cellStyle name="Komma 3 7 2 2" xfId="606" xr:uid="{00000000-0005-0000-0000-0000D2000000}"/>
    <cellStyle name="Komma 3 7 3" xfId="410" xr:uid="{00000000-0005-0000-0000-0000D3000000}"/>
    <cellStyle name="Komma 3 7 4" xfId="741" xr:uid="{00000000-0005-0000-0000-0000D4000000}"/>
    <cellStyle name="Komma 3 8" xfId="175" xr:uid="{00000000-0005-0000-0000-0000D5000000}"/>
    <cellStyle name="Komma 3 8 2" xfId="289" xr:uid="{00000000-0005-0000-0000-0000D6000000}"/>
    <cellStyle name="Komma 3 8 2 2" xfId="610" xr:uid="{00000000-0005-0000-0000-0000D7000000}"/>
    <cellStyle name="Komma 3 8 3" xfId="414" xr:uid="{00000000-0005-0000-0000-0000D8000000}"/>
    <cellStyle name="Komma 3 8 4" xfId="745" xr:uid="{00000000-0005-0000-0000-0000D9000000}"/>
    <cellStyle name="Komma 3 9" xfId="182" xr:uid="{00000000-0005-0000-0000-0000DA000000}"/>
    <cellStyle name="Komma 3 9 2" xfId="296" xr:uid="{00000000-0005-0000-0000-0000DB000000}"/>
    <cellStyle name="Komma 3 9 2 2" xfId="617" xr:uid="{00000000-0005-0000-0000-0000DC000000}"/>
    <cellStyle name="Komma 3 9 3" xfId="421" xr:uid="{00000000-0005-0000-0000-0000DD000000}"/>
    <cellStyle name="Komma 3 9 4" xfId="752" xr:uid="{00000000-0005-0000-0000-0000DE000000}"/>
    <cellStyle name="Komma 4" xfId="37" xr:uid="{00000000-0005-0000-0000-0000DF000000}"/>
    <cellStyle name="Komma 4 10" xfId="208" xr:uid="{00000000-0005-0000-0000-0000E0000000}"/>
    <cellStyle name="Komma 4 10 2" xfId="538" xr:uid="{00000000-0005-0000-0000-0000E1000000}"/>
    <cellStyle name="Komma 4 11" xfId="328" xr:uid="{00000000-0005-0000-0000-0000E2000000}"/>
    <cellStyle name="Komma 4 12" xfId="664" xr:uid="{00000000-0005-0000-0000-0000E3000000}"/>
    <cellStyle name="Komma 4 2" xfId="91" xr:uid="{00000000-0005-0000-0000-0000E4000000}"/>
    <cellStyle name="Komma 4 2 2" xfId="110" xr:uid="{00000000-0005-0000-0000-0000E5000000}"/>
    <cellStyle name="Komma 4 2 2 2" xfId="236" xr:uid="{00000000-0005-0000-0000-0000E6000000}"/>
    <cellStyle name="Komma 4 2 2 2 2" xfId="561" xr:uid="{00000000-0005-0000-0000-0000E7000000}"/>
    <cellStyle name="Komma 4 2 2 3" xfId="356" xr:uid="{00000000-0005-0000-0000-0000E8000000}"/>
    <cellStyle name="Komma 4 2 2 4" xfId="692" xr:uid="{00000000-0005-0000-0000-0000E9000000}"/>
    <cellStyle name="Komma 4 2 3" xfId="216" xr:uid="{00000000-0005-0000-0000-0000EA000000}"/>
    <cellStyle name="Komma 4 2 3 2" xfId="543" xr:uid="{00000000-0005-0000-0000-0000EB000000}"/>
    <cellStyle name="Komma 4 2 4" xfId="336" xr:uid="{00000000-0005-0000-0000-0000EC000000}"/>
    <cellStyle name="Komma 4 2 5" xfId="672" xr:uid="{00000000-0005-0000-0000-0000ED000000}"/>
    <cellStyle name="Komma 4 3" xfId="102" xr:uid="{00000000-0005-0000-0000-0000EE000000}"/>
    <cellStyle name="Komma 4 3 2" xfId="228" xr:uid="{00000000-0005-0000-0000-0000EF000000}"/>
    <cellStyle name="Komma 4 3 2 2" xfId="553" xr:uid="{00000000-0005-0000-0000-0000F0000000}"/>
    <cellStyle name="Komma 4 3 3" xfId="348" xr:uid="{00000000-0005-0000-0000-0000F1000000}"/>
    <cellStyle name="Komma 4 3 4" xfId="684" xr:uid="{00000000-0005-0000-0000-0000F2000000}"/>
    <cellStyle name="Komma 4 4" xfId="130" xr:uid="{00000000-0005-0000-0000-0000F3000000}"/>
    <cellStyle name="Komma 4 4 2" xfId="250" xr:uid="{00000000-0005-0000-0000-0000F4000000}"/>
    <cellStyle name="Komma 4 4 2 2" xfId="573" xr:uid="{00000000-0005-0000-0000-0000F5000000}"/>
    <cellStyle name="Komma 4 4 3" xfId="371" xr:uid="{00000000-0005-0000-0000-0000F6000000}"/>
    <cellStyle name="Komma 4 4 4" xfId="706" xr:uid="{00000000-0005-0000-0000-0000F7000000}"/>
    <cellStyle name="Komma 4 5" xfId="151" xr:uid="{00000000-0005-0000-0000-0000F8000000}"/>
    <cellStyle name="Komma 4 5 2" xfId="267" xr:uid="{00000000-0005-0000-0000-0000F9000000}"/>
    <cellStyle name="Komma 4 5 2 2" xfId="588" xr:uid="{00000000-0005-0000-0000-0000FA000000}"/>
    <cellStyle name="Komma 4 5 3" xfId="391" xr:uid="{00000000-0005-0000-0000-0000FB000000}"/>
    <cellStyle name="Komma 4 5 4" xfId="723" xr:uid="{00000000-0005-0000-0000-0000FC000000}"/>
    <cellStyle name="Komma 4 6" xfId="166" xr:uid="{00000000-0005-0000-0000-0000FD000000}"/>
    <cellStyle name="Komma 4 6 2" xfId="280" xr:uid="{00000000-0005-0000-0000-0000FE000000}"/>
    <cellStyle name="Komma 4 6 2 2" xfId="601" xr:uid="{00000000-0005-0000-0000-0000FF000000}"/>
    <cellStyle name="Komma 4 6 3" xfId="405" xr:uid="{00000000-0005-0000-0000-000000010000}"/>
    <cellStyle name="Komma 4 6 4" xfId="736" xr:uid="{00000000-0005-0000-0000-000001010000}"/>
    <cellStyle name="Komma 4 7" xfId="172" xr:uid="{00000000-0005-0000-0000-000002010000}"/>
    <cellStyle name="Komma 4 7 2" xfId="286" xr:uid="{00000000-0005-0000-0000-000003010000}"/>
    <cellStyle name="Komma 4 7 2 2" xfId="607" xr:uid="{00000000-0005-0000-0000-000004010000}"/>
    <cellStyle name="Komma 4 7 3" xfId="411" xr:uid="{00000000-0005-0000-0000-000005010000}"/>
    <cellStyle name="Komma 4 7 4" xfId="742" xr:uid="{00000000-0005-0000-0000-000006010000}"/>
    <cellStyle name="Komma 4 8" xfId="176" xr:uid="{00000000-0005-0000-0000-000007010000}"/>
    <cellStyle name="Komma 4 8 2" xfId="290" xr:uid="{00000000-0005-0000-0000-000008010000}"/>
    <cellStyle name="Komma 4 8 2 2" xfId="611" xr:uid="{00000000-0005-0000-0000-000009010000}"/>
    <cellStyle name="Komma 4 8 3" xfId="415" xr:uid="{00000000-0005-0000-0000-00000A010000}"/>
    <cellStyle name="Komma 4 8 4" xfId="746" xr:uid="{00000000-0005-0000-0000-00000B010000}"/>
    <cellStyle name="Komma 4 9" xfId="84" xr:uid="{00000000-0005-0000-0000-00000C010000}"/>
    <cellStyle name="Komma 4 9 2" xfId="450" xr:uid="{00000000-0005-0000-0000-00000D010000}"/>
    <cellStyle name="Komma 5" xfId="53" xr:uid="{00000000-0005-0000-0000-00000E010000}"/>
    <cellStyle name="Komma 5 10" xfId="665" xr:uid="{00000000-0005-0000-0000-00000F010000}"/>
    <cellStyle name="Komma 5 2" xfId="92" xr:uid="{00000000-0005-0000-0000-000010010000}"/>
    <cellStyle name="Komma 5 2 2" xfId="111" xr:uid="{00000000-0005-0000-0000-000011010000}"/>
    <cellStyle name="Komma 5 2 2 2" xfId="237" xr:uid="{00000000-0005-0000-0000-000012010000}"/>
    <cellStyle name="Komma 5 2 2 2 2" xfId="562" xr:uid="{00000000-0005-0000-0000-000013010000}"/>
    <cellStyle name="Komma 5 2 2 3" xfId="357" xr:uid="{00000000-0005-0000-0000-000014010000}"/>
    <cellStyle name="Komma 5 2 2 4" xfId="693" xr:uid="{00000000-0005-0000-0000-000015010000}"/>
    <cellStyle name="Komma 5 2 3" xfId="217" xr:uid="{00000000-0005-0000-0000-000016010000}"/>
    <cellStyle name="Komma 5 2 3 2" xfId="544" xr:uid="{00000000-0005-0000-0000-000017010000}"/>
    <cellStyle name="Komma 5 2 4" xfId="337" xr:uid="{00000000-0005-0000-0000-000018010000}"/>
    <cellStyle name="Komma 5 2 5" xfId="673" xr:uid="{00000000-0005-0000-0000-000019010000}"/>
    <cellStyle name="Komma 5 3" xfId="103" xr:uid="{00000000-0005-0000-0000-00001A010000}"/>
    <cellStyle name="Komma 5 3 2" xfId="229" xr:uid="{00000000-0005-0000-0000-00001B010000}"/>
    <cellStyle name="Komma 5 3 2 2" xfId="554" xr:uid="{00000000-0005-0000-0000-00001C010000}"/>
    <cellStyle name="Komma 5 3 3" xfId="349" xr:uid="{00000000-0005-0000-0000-00001D010000}"/>
    <cellStyle name="Komma 5 3 4" xfId="685" xr:uid="{00000000-0005-0000-0000-00001E010000}"/>
    <cellStyle name="Komma 5 4" xfId="129" xr:uid="{00000000-0005-0000-0000-00001F010000}"/>
    <cellStyle name="Komma 5 4 2" xfId="249" xr:uid="{00000000-0005-0000-0000-000020010000}"/>
    <cellStyle name="Komma 5 4 2 2" xfId="572" xr:uid="{00000000-0005-0000-0000-000021010000}"/>
    <cellStyle name="Komma 5 4 3" xfId="370" xr:uid="{00000000-0005-0000-0000-000022010000}"/>
    <cellStyle name="Komma 5 4 4" xfId="705" xr:uid="{00000000-0005-0000-0000-000023010000}"/>
    <cellStyle name="Komma 5 5" xfId="150" xr:uid="{00000000-0005-0000-0000-000024010000}"/>
    <cellStyle name="Komma 5 5 2" xfId="266" xr:uid="{00000000-0005-0000-0000-000025010000}"/>
    <cellStyle name="Komma 5 5 2 2" xfId="587" xr:uid="{00000000-0005-0000-0000-000026010000}"/>
    <cellStyle name="Komma 5 5 3" xfId="390" xr:uid="{00000000-0005-0000-0000-000027010000}"/>
    <cellStyle name="Komma 5 5 4" xfId="722" xr:uid="{00000000-0005-0000-0000-000028010000}"/>
    <cellStyle name="Komma 5 6" xfId="167" xr:uid="{00000000-0005-0000-0000-000029010000}"/>
    <cellStyle name="Komma 5 6 2" xfId="281" xr:uid="{00000000-0005-0000-0000-00002A010000}"/>
    <cellStyle name="Komma 5 6 2 2" xfId="602" xr:uid="{00000000-0005-0000-0000-00002B010000}"/>
    <cellStyle name="Komma 5 6 3" xfId="406" xr:uid="{00000000-0005-0000-0000-00002C010000}"/>
    <cellStyle name="Komma 5 6 4" xfId="737" xr:uid="{00000000-0005-0000-0000-00002D010000}"/>
    <cellStyle name="Komma 5 7" xfId="209" xr:uid="{00000000-0005-0000-0000-00002E010000}"/>
    <cellStyle name="Komma 5 7 2" xfId="445" xr:uid="{00000000-0005-0000-0000-00002F010000}"/>
    <cellStyle name="Komma 5 8" xfId="329" xr:uid="{00000000-0005-0000-0000-000030010000}"/>
    <cellStyle name="Komma 5 9" xfId="630" xr:uid="{00000000-0005-0000-0000-000031010000}"/>
    <cellStyle name="Komma 6" xfId="85" xr:uid="{00000000-0005-0000-0000-000032010000}"/>
    <cellStyle name="Komma 6 2" xfId="93" xr:uid="{00000000-0005-0000-0000-000033010000}"/>
    <cellStyle name="Komma 6 2 2" xfId="112" xr:uid="{00000000-0005-0000-0000-000034010000}"/>
    <cellStyle name="Komma 6 2 2 2" xfId="238" xr:uid="{00000000-0005-0000-0000-000035010000}"/>
    <cellStyle name="Komma 6 2 2 2 2" xfId="563" xr:uid="{00000000-0005-0000-0000-000036010000}"/>
    <cellStyle name="Komma 6 2 2 3" xfId="358" xr:uid="{00000000-0005-0000-0000-000037010000}"/>
    <cellStyle name="Komma 6 2 2 4" xfId="694" xr:uid="{00000000-0005-0000-0000-000038010000}"/>
    <cellStyle name="Komma 6 2 3" xfId="218" xr:uid="{00000000-0005-0000-0000-000039010000}"/>
    <cellStyle name="Komma 6 2 3 2" xfId="545" xr:uid="{00000000-0005-0000-0000-00003A010000}"/>
    <cellStyle name="Komma 6 2 4" xfId="338" xr:uid="{00000000-0005-0000-0000-00003B010000}"/>
    <cellStyle name="Komma 6 2 5" xfId="674" xr:uid="{00000000-0005-0000-0000-00003C010000}"/>
    <cellStyle name="Komma 6 3" xfId="104" xr:uid="{00000000-0005-0000-0000-00003D010000}"/>
    <cellStyle name="Komma 6 3 2" xfId="230" xr:uid="{00000000-0005-0000-0000-00003E010000}"/>
    <cellStyle name="Komma 6 3 2 2" xfId="555" xr:uid="{00000000-0005-0000-0000-00003F010000}"/>
    <cellStyle name="Komma 6 3 3" xfId="350" xr:uid="{00000000-0005-0000-0000-000040010000}"/>
    <cellStyle name="Komma 6 3 4" xfId="686" xr:uid="{00000000-0005-0000-0000-000041010000}"/>
    <cellStyle name="Komma 6 4" xfId="210" xr:uid="{00000000-0005-0000-0000-000042010000}"/>
    <cellStyle name="Komma 6 4 2" xfId="453" xr:uid="{00000000-0005-0000-0000-000043010000}"/>
    <cellStyle name="Komma 6 5" xfId="330" xr:uid="{00000000-0005-0000-0000-000044010000}"/>
    <cellStyle name="Komma 6 6" xfId="631" xr:uid="{00000000-0005-0000-0000-000045010000}"/>
    <cellStyle name="Komma 6 7" xfId="666" xr:uid="{00000000-0005-0000-0000-000046010000}"/>
    <cellStyle name="Komma 7" xfId="90" xr:uid="{00000000-0005-0000-0000-000047010000}"/>
    <cellStyle name="Komma 7 2" xfId="109" xr:uid="{00000000-0005-0000-0000-000048010000}"/>
    <cellStyle name="Komma 7 2 2" xfId="235" xr:uid="{00000000-0005-0000-0000-000049010000}"/>
    <cellStyle name="Komma 7 2 2 2" xfId="560" xr:uid="{00000000-0005-0000-0000-00004A010000}"/>
    <cellStyle name="Komma 7 2 3" xfId="355" xr:uid="{00000000-0005-0000-0000-00004B010000}"/>
    <cellStyle name="Komma 7 2 4" xfId="691" xr:uid="{00000000-0005-0000-0000-00004C010000}"/>
    <cellStyle name="Komma 7 3" xfId="215" xr:uid="{00000000-0005-0000-0000-00004D010000}"/>
    <cellStyle name="Komma 7 3 2" xfId="468" xr:uid="{00000000-0005-0000-0000-00004E010000}"/>
    <cellStyle name="Komma 7 4" xfId="335" xr:uid="{00000000-0005-0000-0000-00004F010000}"/>
    <cellStyle name="Komma 7 5" xfId="632" xr:uid="{00000000-0005-0000-0000-000050010000}"/>
    <cellStyle name="Komma 7 6" xfId="671" xr:uid="{00000000-0005-0000-0000-000051010000}"/>
    <cellStyle name="Komma 8" xfId="97" xr:uid="{00000000-0005-0000-0000-000052010000}"/>
    <cellStyle name="Komma 8 2" xfId="115" xr:uid="{00000000-0005-0000-0000-000053010000}"/>
    <cellStyle name="Komma 8 2 2" xfId="241" xr:uid="{00000000-0005-0000-0000-000054010000}"/>
    <cellStyle name="Komma 8 2 2 2" xfId="566" xr:uid="{00000000-0005-0000-0000-000055010000}"/>
    <cellStyle name="Komma 8 2 3" xfId="361" xr:uid="{00000000-0005-0000-0000-000056010000}"/>
    <cellStyle name="Komma 8 2 4" xfId="697" xr:uid="{00000000-0005-0000-0000-000057010000}"/>
    <cellStyle name="Komma 8 3" xfId="221" xr:uid="{00000000-0005-0000-0000-000058010000}"/>
    <cellStyle name="Komma 8 3 2" xfId="548" xr:uid="{00000000-0005-0000-0000-000059010000}"/>
    <cellStyle name="Komma 8 4" xfId="341" xr:uid="{00000000-0005-0000-0000-00005A010000}"/>
    <cellStyle name="Komma 8 5" xfId="677" xr:uid="{00000000-0005-0000-0000-00005B010000}"/>
    <cellStyle name="Komma 9" xfId="98" xr:uid="{00000000-0005-0000-0000-00005C010000}"/>
    <cellStyle name="Komma 9 2" xfId="116" xr:uid="{00000000-0005-0000-0000-00005D010000}"/>
    <cellStyle name="Komma 9 2 2" xfId="242" xr:uid="{00000000-0005-0000-0000-00005E010000}"/>
    <cellStyle name="Komma 9 2 2 2" xfId="567" xr:uid="{00000000-0005-0000-0000-00005F010000}"/>
    <cellStyle name="Komma 9 2 3" xfId="362" xr:uid="{00000000-0005-0000-0000-000060010000}"/>
    <cellStyle name="Komma 9 2 4" xfId="698" xr:uid="{00000000-0005-0000-0000-000061010000}"/>
    <cellStyle name="Komma 9 3" xfId="222" xr:uid="{00000000-0005-0000-0000-000062010000}"/>
    <cellStyle name="Komma 9 3 2" xfId="549" xr:uid="{00000000-0005-0000-0000-000063010000}"/>
    <cellStyle name="Komma 9 4" xfId="342" xr:uid="{00000000-0005-0000-0000-000064010000}"/>
    <cellStyle name="Komma 9 5" xfId="678" xr:uid="{00000000-0005-0000-0000-000065010000}"/>
    <cellStyle name="Lien hypertexte 2" xfId="158" xr:uid="{00000000-0005-0000-0000-000067010000}"/>
    <cellStyle name="Lien hypertexte 2 2" xfId="164" xr:uid="{00000000-0005-0000-0000-000068010000}"/>
    <cellStyle name="Link" xfId="2" builtinId="8"/>
    <cellStyle name="Link 2" xfId="83" xr:uid="{00000000-0005-0000-0000-000069010000}"/>
    <cellStyle name="Link 3" xfId="140" xr:uid="{00000000-0005-0000-0000-00006A010000}"/>
    <cellStyle name="Link 4" xfId="80" xr:uid="{00000000-0005-0000-0000-00006B010000}"/>
    <cellStyle name="Link 5" xfId="73" xr:uid="{00000000-0005-0000-0000-00006C010000}"/>
    <cellStyle name="Milliers 2" xfId="101" xr:uid="{00000000-0005-0000-0000-00006E010000}"/>
    <cellStyle name="Milliers 2 2" xfId="165" xr:uid="{00000000-0005-0000-0000-00006F010000}"/>
    <cellStyle name="Milliers 2 2 2" xfId="279" xr:uid="{00000000-0005-0000-0000-000070010000}"/>
    <cellStyle name="Milliers 2 2 2 2" xfId="600" xr:uid="{00000000-0005-0000-0000-000071010000}"/>
    <cellStyle name="Milliers 2 2 3" xfId="404" xr:uid="{00000000-0005-0000-0000-000072010000}"/>
    <cellStyle name="Milliers 2 2 4" xfId="735" xr:uid="{00000000-0005-0000-0000-000073010000}"/>
    <cellStyle name="Milliers 2 3" xfId="227" xr:uid="{00000000-0005-0000-0000-000074010000}"/>
    <cellStyle name="Milliers 2 3 2" xfId="552" xr:uid="{00000000-0005-0000-0000-000075010000}"/>
    <cellStyle name="Milliers 2 4" xfId="347" xr:uid="{00000000-0005-0000-0000-000076010000}"/>
    <cellStyle name="Milliers 2 5" xfId="683" xr:uid="{00000000-0005-0000-0000-000077010000}"/>
    <cellStyle name="Milliers 3" xfId="159" xr:uid="{00000000-0005-0000-0000-000078010000}"/>
    <cellStyle name="Milliers 3 2" xfId="274" xr:uid="{00000000-0005-0000-0000-000079010000}"/>
    <cellStyle name="Milliers 3 2 2" xfId="595" xr:uid="{00000000-0005-0000-0000-00007A010000}"/>
    <cellStyle name="Milliers 3 3" xfId="398" xr:uid="{00000000-0005-0000-0000-00007B010000}"/>
    <cellStyle name="Milliers 3 4" xfId="730" xr:uid="{00000000-0005-0000-0000-00007C010000}"/>
    <cellStyle name="Prozent" xfId="1" builtinId="5"/>
    <cellStyle name="Prozent 2" xfId="122" xr:uid="{00000000-0005-0000-0000-00007F010000}"/>
    <cellStyle name="Prozent 2 2" xfId="134" xr:uid="{00000000-0005-0000-0000-000080010000}"/>
    <cellStyle name="Prozent 2 2 2" xfId="154" xr:uid="{00000000-0005-0000-0000-000081010000}"/>
    <cellStyle name="Prozent 2 2 2 2" xfId="270" xr:uid="{00000000-0005-0000-0000-000082010000}"/>
    <cellStyle name="Prozent 2 2 2 2 2" xfId="591" xr:uid="{00000000-0005-0000-0000-000083010000}"/>
    <cellStyle name="Prozent 2 2 2 3" xfId="394" xr:uid="{00000000-0005-0000-0000-000084010000}"/>
    <cellStyle name="Prozent 2 2 2 4" xfId="726" xr:uid="{00000000-0005-0000-0000-000085010000}"/>
    <cellStyle name="Prozent 2 2 3" xfId="253" xr:uid="{00000000-0005-0000-0000-000086010000}"/>
    <cellStyle name="Prozent 2 2 3 2" xfId="576" xr:uid="{00000000-0005-0000-0000-000087010000}"/>
    <cellStyle name="Prozent 2 2 4" xfId="375" xr:uid="{00000000-0005-0000-0000-000088010000}"/>
    <cellStyle name="Prozent 2 2 5" xfId="709" xr:uid="{00000000-0005-0000-0000-000089010000}"/>
    <cellStyle name="Prozent 2 3" xfId="147" xr:uid="{00000000-0005-0000-0000-00008A010000}"/>
    <cellStyle name="Prozent 2 3 2" xfId="263" xr:uid="{00000000-0005-0000-0000-00008B010000}"/>
    <cellStyle name="Prozent 2 3 2 2" xfId="585" xr:uid="{00000000-0005-0000-0000-00008C010000}"/>
    <cellStyle name="Prozent 2 3 3" xfId="387" xr:uid="{00000000-0005-0000-0000-00008D010000}"/>
    <cellStyle name="Prozent 2 3 4" xfId="719" xr:uid="{00000000-0005-0000-0000-00008E010000}"/>
    <cellStyle name="Prozent 2 4" xfId="246" xr:uid="{00000000-0005-0000-0000-00008F010000}"/>
    <cellStyle name="Prozent 2 4 2" xfId="570" xr:uid="{00000000-0005-0000-0000-000090010000}"/>
    <cellStyle name="Prozent 2 5" xfId="366" xr:uid="{00000000-0005-0000-0000-000091010000}"/>
    <cellStyle name="Prozent 2 6" xfId="702" xr:uid="{00000000-0005-0000-0000-000092010000}"/>
    <cellStyle name="Prozent 3" xfId="121" xr:uid="{00000000-0005-0000-0000-000093010000}"/>
    <cellStyle name="Prozent 3 2" xfId="133" xr:uid="{00000000-0005-0000-0000-000094010000}"/>
    <cellStyle name="Prozent 3 3" xfId="146" xr:uid="{00000000-0005-0000-0000-000095010000}"/>
    <cellStyle name="Prozent 4" xfId="123" xr:uid="{00000000-0005-0000-0000-000096010000}"/>
    <cellStyle name="Prozent 5" xfId="82" xr:uid="{00000000-0005-0000-0000-000097010000}"/>
    <cellStyle name="Prozent 6" xfId="71" xr:uid="{00000000-0005-0000-0000-000098010000}"/>
    <cellStyle name="Prozent 6 2" xfId="201" xr:uid="{00000000-0005-0000-0000-000099010000}"/>
    <cellStyle name="Prozent 6 2 2" xfId="531" xr:uid="{00000000-0005-0000-0000-00009A010000}"/>
    <cellStyle name="Prozent 6 3" xfId="317" xr:uid="{00000000-0005-0000-0000-00009B010000}"/>
    <cellStyle name="Prozent 6 4" xfId="657" xr:uid="{00000000-0005-0000-0000-00009C010000}"/>
    <cellStyle name="Standard" xfId="0" builtinId="0"/>
    <cellStyle name="Standard 2" xfId="6" xr:uid="{00000000-0005-0000-0000-00009D010000}"/>
    <cellStyle name="Standard 2 10" xfId="184" xr:uid="{00000000-0005-0000-0000-00009E010000}"/>
    <cellStyle name="Standard 2 10 2" xfId="514" xr:uid="{00000000-0005-0000-0000-00009F010000}"/>
    <cellStyle name="Standard 2 11" xfId="299" xr:uid="{00000000-0005-0000-0000-0000A0010000}"/>
    <cellStyle name="Standard 2 12" xfId="640" xr:uid="{00000000-0005-0000-0000-0000A1010000}"/>
    <cellStyle name="Standard 2 2" xfId="14" xr:uid="{00000000-0005-0000-0000-0000A2010000}"/>
    <cellStyle name="Standard 2 2 10" xfId="648" xr:uid="{00000000-0005-0000-0000-0000A3010000}"/>
    <cellStyle name="Standard 2 2 2" xfId="30" xr:uid="{00000000-0005-0000-0000-0000A4010000}"/>
    <cellStyle name="Standard 2 2 2 2" xfId="108" xr:uid="{00000000-0005-0000-0000-0000A5010000}"/>
    <cellStyle name="Standard 2 2 2 2 2" xfId="234" xr:uid="{00000000-0005-0000-0000-0000A6010000}"/>
    <cellStyle name="Standard 2 2 2 2 2 2" xfId="559" xr:uid="{00000000-0005-0000-0000-0000A7010000}"/>
    <cellStyle name="Standard 2 2 2 2 3" xfId="354" xr:uid="{00000000-0005-0000-0000-0000A8010000}"/>
    <cellStyle name="Standard 2 2 2 2 4" xfId="690" xr:uid="{00000000-0005-0000-0000-0000A9010000}"/>
    <cellStyle name="Standard 2 2 2 3" xfId="136" xr:uid="{00000000-0005-0000-0000-0000AA010000}"/>
    <cellStyle name="Standard 2 2 2 3 2" xfId="255" xr:uid="{00000000-0005-0000-0000-0000AB010000}"/>
    <cellStyle name="Standard 2 2 2 3 2 2" xfId="578" xr:uid="{00000000-0005-0000-0000-0000AC010000}"/>
    <cellStyle name="Standard 2 2 2 3 3" xfId="377" xr:uid="{00000000-0005-0000-0000-0000AD010000}"/>
    <cellStyle name="Standard 2 2 2 3 4" xfId="711" xr:uid="{00000000-0005-0000-0000-0000AE010000}"/>
    <cellStyle name="Standard 2 2 2 4" xfId="156" xr:uid="{00000000-0005-0000-0000-0000AF010000}"/>
    <cellStyle name="Standard 2 2 2 4 2" xfId="272" xr:uid="{00000000-0005-0000-0000-0000B0010000}"/>
    <cellStyle name="Standard 2 2 2 4 2 2" xfId="593" xr:uid="{00000000-0005-0000-0000-0000B1010000}"/>
    <cellStyle name="Standard 2 2 2 4 3" xfId="396" xr:uid="{00000000-0005-0000-0000-0000B2010000}"/>
    <cellStyle name="Standard 2 2 2 4 4" xfId="728" xr:uid="{00000000-0005-0000-0000-0000B3010000}"/>
    <cellStyle name="Standard 2 2 2 5" xfId="89" xr:uid="{00000000-0005-0000-0000-0000B4010000}"/>
    <cellStyle name="Standard 2 2 2 5 2" xfId="463" xr:uid="{00000000-0005-0000-0000-0000B5010000}"/>
    <cellStyle name="Standard 2 2 2 6" xfId="214" xr:uid="{00000000-0005-0000-0000-0000B6010000}"/>
    <cellStyle name="Standard 2 2 2 6 2" xfId="542" xr:uid="{00000000-0005-0000-0000-0000B7010000}"/>
    <cellStyle name="Standard 2 2 2 7" xfId="334" xr:uid="{00000000-0005-0000-0000-0000B8010000}"/>
    <cellStyle name="Standard 2 2 2 8" xfId="670" xr:uid="{00000000-0005-0000-0000-0000B9010000}"/>
    <cellStyle name="Standard 2 2 3" xfId="46" xr:uid="{00000000-0005-0000-0000-0000BA010000}"/>
    <cellStyle name="Standard 2 2 3 2" xfId="100" xr:uid="{00000000-0005-0000-0000-0000BB010000}"/>
    <cellStyle name="Standard 2 2 3 2 2" xfId="472" xr:uid="{00000000-0005-0000-0000-0000BC010000}"/>
    <cellStyle name="Standard 2 2 3 3" xfId="226" xr:uid="{00000000-0005-0000-0000-0000BD010000}"/>
    <cellStyle name="Standard 2 2 3 3 2" xfId="551" xr:uid="{00000000-0005-0000-0000-0000BE010000}"/>
    <cellStyle name="Standard 2 2 3 4" xfId="346" xr:uid="{00000000-0005-0000-0000-0000BF010000}"/>
    <cellStyle name="Standard 2 2 3 5" xfId="682" xr:uid="{00000000-0005-0000-0000-0000C0010000}"/>
    <cellStyle name="Standard 2 2 4" xfId="62" xr:uid="{00000000-0005-0000-0000-0000C1010000}"/>
    <cellStyle name="Standard 2 2 4 2" xfId="247" xr:uid="{00000000-0005-0000-0000-0000C2010000}"/>
    <cellStyle name="Standard 2 2 4 2 2" xfId="476" xr:uid="{00000000-0005-0000-0000-0000C3010000}"/>
    <cellStyle name="Standard 2 2 4 3" xfId="368" xr:uid="{00000000-0005-0000-0000-0000C4010000}"/>
    <cellStyle name="Standard 2 2 4 4" xfId="636" xr:uid="{00000000-0005-0000-0000-0000C5010000}"/>
    <cellStyle name="Standard 2 2 4 5" xfId="703" xr:uid="{00000000-0005-0000-0000-0000C6010000}"/>
    <cellStyle name="Standard 2 2 5" xfId="148" xr:uid="{00000000-0005-0000-0000-0000C7010000}"/>
    <cellStyle name="Standard 2 2 5 2" xfId="264" xr:uid="{00000000-0005-0000-0000-0000C8010000}"/>
    <cellStyle name="Standard 2 2 5 2 2" xfId="480" xr:uid="{00000000-0005-0000-0000-0000C9010000}"/>
    <cellStyle name="Standard 2 2 5 3" xfId="388" xr:uid="{00000000-0005-0000-0000-0000CA010000}"/>
    <cellStyle name="Standard 2 2 5 4" xfId="638" xr:uid="{00000000-0005-0000-0000-0000CB010000}"/>
    <cellStyle name="Standard 2 2 5 5" xfId="720" xr:uid="{00000000-0005-0000-0000-0000CC010000}"/>
    <cellStyle name="Standard 2 2 6" xfId="163" xr:uid="{00000000-0005-0000-0000-0000CD010000}"/>
    <cellStyle name="Standard 2 2 6 2" xfId="278" xr:uid="{00000000-0005-0000-0000-0000CE010000}"/>
    <cellStyle name="Standard 2 2 6 2 2" xfId="599" xr:uid="{00000000-0005-0000-0000-0000CF010000}"/>
    <cellStyle name="Standard 2 2 6 3" xfId="402" xr:uid="{00000000-0005-0000-0000-0000D0010000}"/>
    <cellStyle name="Standard 2 2 6 4" xfId="734" xr:uid="{00000000-0005-0000-0000-0000D1010000}"/>
    <cellStyle name="Standard 2 2 7" xfId="79" xr:uid="{00000000-0005-0000-0000-0000D2010000}"/>
    <cellStyle name="Standard 2 2 7 2" xfId="206" xr:uid="{00000000-0005-0000-0000-0000D3010000}"/>
    <cellStyle name="Standard 2 2 7 2 2" xfId="536" xr:uid="{00000000-0005-0000-0000-0000D4010000}"/>
    <cellStyle name="Standard 2 2 7 3" xfId="323" xr:uid="{00000000-0005-0000-0000-0000D5010000}"/>
    <cellStyle name="Standard 2 2 7 4" xfId="662" xr:uid="{00000000-0005-0000-0000-0000D6010000}"/>
    <cellStyle name="Standard 2 2 8" xfId="192" xr:uid="{00000000-0005-0000-0000-0000D7010000}"/>
    <cellStyle name="Standard 2 2 8 2" xfId="522" xr:uid="{00000000-0005-0000-0000-0000D8010000}"/>
    <cellStyle name="Standard 2 2 9" xfId="308" xr:uid="{00000000-0005-0000-0000-0000D9010000}"/>
    <cellStyle name="Standard 2 3" xfId="22" xr:uid="{00000000-0005-0000-0000-0000DA010000}"/>
    <cellStyle name="Standard 2 3 2" xfId="106" xr:uid="{00000000-0005-0000-0000-0000DB010000}"/>
    <cellStyle name="Standard 2 3 2 2" xfId="232" xr:uid="{00000000-0005-0000-0000-0000DC010000}"/>
    <cellStyle name="Standard 2 3 2 2 2" xfId="557" xr:uid="{00000000-0005-0000-0000-0000DD010000}"/>
    <cellStyle name="Standard 2 3 2 3" xfId="352" xr:uid="{00000000-0005-0000-0000-0000DE010000}"/>
    <cellStyle name="Standard 2 3 2 4" xfId="688" xr:uid="{00000000-0005-0000-0000-0000DF010000}"/>
    <cellStyle name="Standard 2 3 3" xfId="87" xr:uid="{00000000-0005-0000-0000-0000E0010000}"/>
    <cellStyle name="Standard 2 3 3 2" xfId="449" xr:uid="{00000000-0005-0000-0000-0000E1010000}"/>
    <cellStyle name="Standard 2 3 4" xfId="212" xr:uid="{00000000-0005-0000-0000-0000E2010000}"/>
    <cellStyle name="Standard 2 3 4 2" xfId="540" xr:uid="{00000000-0005-0000-0000-0000E3010000}"/>
    <cellStyle name="Standard 2 3 5" xfId="332" xr:uid="{00000000-0005-0000-0000-0000E4010000}"/>
    <cellStyle name="Standard 2 3 6" xfId="668" xr:uid="{00000000-0005-0000-0000-0000E5010000}"/>
    <cellStyle name="Standard 2 4" xfId="38" xr:uid="{00000000-0005-0000-0000-0000E6010000}"/>
    <cellStyle name="Standard 2 4 2" xfId="95" xr:uid="{00000000-0005-0000-0000-0000E7010000}"/>
    <cellStyle name="Standard 2 4 3" xfId="491" xr:uid="{00000000-0005-0000-0000-0000E8010000}"/>
    <cellStyle name="Standard 2 4 4" xfId="422" xr:uid="{00000000-0005-0000-0000-0000E9010000}"/>
    <cellStyle name="Standard 2 5" xfId="54" xr:uid="{00000000-0005-0000-0000-0000EA010000}"/>
    <cellStyle name="Standard 2 5 2" xfId="224" xr:uid="{00000000-0005-0000-0000-0000EB010000}"/>
    <cellStyle name="Standard 2 5 2 2" xfId="471" xr:uid="{00000000-0005-0000-0000-0000EC010000}"/>
    <cellStyle name="Standard 2 5 3" xfId="344" xr:uid="{00000000-0005-0000-0000-0000ED010000}"/>
    <cellStyle name="Standard 2 5 4" xfId="634" xr:uid="{00000000-0005-0000-0000-0000EE010000}"/>
    <cellStyle name="Standard 2 5 5" xfId="680" xr:uid="{00000000-0005-0000-0000-0000EF010000}"/>
    <cellStyle name="Standard 2 6" xfId="124" xr:uid="{00000000-0005-0000-0000-0000F0010000}"/>
    <cellStyle name="Standard 2 6 2" xfId="475" xr:uid="{00000000-0005-0000-0000-0000F1010000}"/>
    <cellStyle name="Standard 2 6 3" xfId="438" xr:uid="{00000000-0005-0000-0000-0000F2010000}"/>
    <cellStyle name="Standard 2 7" xfId="139" xr:uid="{00000000-0005-0000-0000-0000F3010000}"/>
    <cellStyle name="Standard 2 7 2" xfId="258" xr:uid="{00000000-0005-0000-0000-0000F4010000}"/>
    <cellStyle name="Standard 2 7 2 2" xfId="479" xr:uid="{00000000-0005-0000-0000-0000F5010000}"/>
    <cellStyle name="Standard 2 7 3" xfId="380" xr:uid="{00000000-0005-0000-0000-0000F6010000}"/>
    <cellStyle name="Standard 2 7 4" xfId="637" xr:uid="{00000000-0005-0000-0000-0000F7010000}"/>
    <cellStyle name="Standard 2 7 5" xfId="714" xr:uid="{00000000-0005-0000-0000-0000F8010000}"/>
    <cellStyle name="Standard 2 8" xfId="161" xr:uid="{00000000-0005-0000-0000-0000F9010000}"/>
    <cellStyle name="Standard 2 8 2" xfId="276" xr:uid="{00000000-0005-0000-0000-0000FA010000}"/>
    <cellStyle name="Standard 2 8 2 2" xfId="597" xr:uid="{00000000-0005-0000-0000-0000FB010000}"/>
    <cellStyle name="Standard 2 8 3" xfId="400" xr:uid="{00000000-0005-0000-0000-0000FC010000}"/>
    <cellStyle name="Standard 2 8 4" xfId="732" xr:uid="{00000000-0005-0000-0000-0000FD010000}"/>
    <cellStyle name="Standard 2 9" xfId="76" xr:uid="{00000000-0005-0000-0000-0000FE010000}"/>
    <cellStyle name="Standard 2 9 2" xfId="204" xr:uid="{00000000-0005-0000-0000-0000FF010000}"/>
    <cellStyle name="Standard 2 9 2 2" xfId="534" xr:uid="{00000000-0005-0000-0000-000000020000}"/>
    <cellStyle name="Standard 2 9 3" xfId="321" xr:uid="{00000000-0005-0000-0000-000001020000}"/>
    <cellStyle name="Standard 2 9 4" xfId="660" xr:uid="{00000000-0005-0000-0000-000002020000}"/>
    <cellStyle name="Standard 3" xfId="7" xr:uid="{00000000-0005-0000-0000-000003020000}"/>
    <cellStyle name="Standard 3 10" xfId="618" xr:uid="{00000000-0005-0000-0000-000004020000}"/>
    <cellStyle name="Standard 3 11" xfId="641" xr:uid="{00000000-0005-0000-0000-000005020000}"/>
    <cellStyle name="Standard 3 2" xfId="15" xr:uid="{00000000-0005-0000-0000-000006020000}"/>
    <cellStyle name="Standard 3 2 2" xfId="31" xr:uid="{00000000-0005-0000-0000-000007020000}"/>
    <cellStyle name="Standard 3 2 2 2" xfId="125" xr:uid="{00000000-0005-0000-0000-000008020000}"/>
    <cellStyle name="Standard 3 2 2 3" xfId="487" xr:uid="{00000000-0005-0000-0000-000009020000}"/>
    <cellStyle name="Standard 3 2 2 4" xfId="460" xr:uid="{00000000-0005-0000-0000-00000A020000}"/>
    <cellStyle name="Standard 3 2 3" xfId="47" xr:uid="{00000000-0005-0000-0000-00000B020000}"/>
    <cellStyle name="Standard 3 2 3 2" xfId="496" xr:uid="{00000000-0005-0000-0000-00000C020000}"/>
    <cellStyle name="Standard 3 2 3 3" xfId="461" xr:uid="{00000000-0005-0000-0000-00000D020000}"/>
    <cellStyle name="Standard 3 2 4" xfId="63" xr:uid="{00000000-0005-0000-0000-00000E020000}"/>
    <cellStyle name="Standard 3 2 4 2" xfId="507" xr:uid="{00000000-0005-0000-0000-00000F020000}"/>
    <cellStyle name="Standard 3 2 4 3" xfId="434" xr:uid="{00000000-0005-0000-0000-000010020000}"/>
    <cellStyle name="Standard 3 2 5" xfId="193" xr:uid="{00000000-0005-0000-0000-000011020000}"/>
    <cellStyle name="Standard 3 2 5 2" xfId="431" xr:uid="{00000000-0005-0000-0000-000012020000}"/>
    <cellStyle name="Standard 3 2 6" xfId="309" xr:uid="{00000000-0005-0000-0000-000013020000}"/>
    <cellStyle name="Standard 3 2 7" xfId="523" xr:uid="{00000000-0005-0000-0000-000014020000}"/>
    <cellStyle name="Standard 3 2 8" xfId="624" xr:uid="{00000000-0005-0000-0000-000015020000}"/>
    <cellStyle name="Standard 3 2 9" xfId="649" xr:uid="{00000000-0005-0000-0000-000016020000}"/>
    <cellStyle name="Standard 3 3" xfId="23" xr:uid="{00000000-0005-0000-0000-000017020000}"/>
    <cellStyle name="Standard 3 3 2" xfId="178" xr:uid="{00000000-0005-0000-0000-000018020000}"/>
    <cellStyle name="Standard 3 3 2 2" xfId="483" xr:uid="{00000000-0005-0000-0000-000019020000}"/>
    <cellStyle name="Standard 3 3 3" xfId="292" xr:uid="{00000000-0005-0000-0000-00001A020000}"/>
    <cellStyle name="Standard 3 3 3 2" xfId="613" xr:uid="{00000000-0005-0000-0000-00001B020000}"/>
    <cellStyle name="Standard 3 3 4" xfId="417" xr:uid="{00000000-0005-0000-0000-00001C020000}"/>
    <cellStyle name="Standard 3 3 5" xfId="748" xr:uid="{00000000-0005-0000-0000-00001D020000}"/>
    <cellStyle name="Standard 3 4" xfId="39" xr:uid="{00000000-0005-0000-0000-00001E020000}"/>
    <cellStyle name="Standard 3 4 2" xfId="77" xr:uid="{00000000-0005-0000-0000-00001F020000}"/>
    <cellStyle name="Standard 3 4 3" xfId="492" xr:uid="{00000000-0005-0000-0000-000020020000}"/>
    <cellStyle name="Standard 3 4 4" xfId="386" xr:uid="{00000000-0005-0000-0000-000021020000}"/>
    <cellStyle name="Standard 3 5" xfId="55" xr:uid="{00000000-0005-0000-0000-000022020000}"/>
    <cellStyle name="Standard 3 5 2" xfId="501" xr:uid="{00000000-0005-0000-0000-000023020000}"/>
    <cellStyle name="Standard 3 5 3" xfId="436" xr:uid="{00000000-0005-0000-0000-000024020000}"/>
    <cellStyle name="Standard 3 6" xfId="185" xr:uid="{00000000-0005-0000-0000-000025020000}"/>
    <cellStyle name="Standard 3 6 2" xfId="455" xr:uid="{00000000-0005-0000-0000-000026020000}"/>
    <cellStyle name="Standard 3 7" xfId="300" xr:uid="{00000000-0005-0000-0000-000027020000}"/>
    <cellStyle name="Standard 3 8" xfId="451" xr:uid="{00000000-0005-0000-0000-000028020000}"/>
    <cellStyle name="Standard 3 9" xfId="515" xr:uid="{00000000-0005-0000-0000-000029020000}"/>
    <cellStyle name="Standard 4" xfId="8" xr:uid="{00000000-0005-0000-0000-00002A020000}"/>
    <cellStyle name="Standard 4 10" xfId="642" xr:uid="{00000000-0005-0000-0000-00002B020000}"/>
    <cellStyle name="Standard 4 2" xfId="16" xr:uid="{00000000-0005-0000-0000-00002C020000}"/>
    <cellStyle name="Standard 4 2 2" xfId="32" xr:uid="{00000000-0005-0000-0000-00002D020000}"/>
    <cellStyle name="Standard 4 2 2 2" xfId="113" xr:uid="{00000000-0005-0000-0000-00002E020000}"/>
    <cellStyle name="Standard 4 2 2 2 2" xfId="473" xr:uid="{00000000-0005-0000-0000-00002F020000}"/>
    <cellStyle name="Standard 4 2 2 3" xfId="239" xr:uid="{00000000-0005-0000-0000-000030020000}"/>
    <cellStyle name="Standard 4 2 2 3 2" xfId="564" xr:uid="{00000000-0005-0000-0000-000031020000}"/>
    <cellStyle name="Standard 4 2 2 4" xfId="359" xr:uid="{00000000-0005-0000-0000-000032020000}"/>
    <cellStyle name="Standard 4 2 2 5" xfId="695" xr:uid="{00000000-0005-0000-0000-000033020000}"/>
    <cellStyle name="Standard 4 2 3" xfId="48" xr:uid="{00000000-0005-0000-0000-000034020000}"/>
    <cellStyle name="Standard 4 2 3 2" xfId="497" xr:uid="{00000000-0005-0000-0000-000035020000}"/>
    <cellStyle name="Standard 4 2 3 3" xfId="437" xr:uid="{00000000-0005-0000-0000-000036020000}"/>
    <cellStyle name="Standard 4 2 4" xfId="64" xr:uid="{00000000-0005-0000-0000-000037020000}"/>
    <cellStyle name="Standard 4 2 4 2" xfId="508" xr:uid="{00000000-0005-0000-0000-000038020000}"/>
    <cellStyle name="Standard 4 2 4 3" xfId="427" xr:uid="{00000000-0005-0000-0000-000039020000}"/>
    <cellStyle name="Standard 4 2 5" xfId="194" xr:uid="{00000000-0005-0000-0000-00003A020000}"/>
    <cellStyle name="Standard 4 2 5 2" xfId="464" xr:uid="{00000000-0005-0000-0000-00003B020000}"/>
    <cellStyle name="Standard 4 2 6" xfId="310" xr:uid="{00000000-0005-0000-0000-00003C020000}"/>
    <cellStyle name="Standard 4 2 7" xfId="524" xr:uid="{00000000-0005-0000-0000-00003D020000}"/>
    <cellStyle name="Standard 4 2 8" xfId="625" xr:uid="{00000000-0005-0000-0000-00003E020000}"/>
    <cellStyle name="Standard 4 2 9" xfId="650" xr:uid="{00000000-0005-0000-0000-00003F020000}"/>
    <cellStyle name="Standard 4 3" xfId="24" xr:uid="{00000000-0005-0000-0000-000040020000}"/>
    <cellStyle name="Standard 4 3 2" xfId="126" xr:uid="{00000000-0005-0000-0000-000041020000}"/>
    <cellStyle name="Standard 4 3 3" xfId="439" xr:uid="{00000000-0005-0000-0000-000042020000}"/>
    <cellStyle name="Standard 4 3 4" xfId="442" xr:uid="{00000000-0005-0000-0000-000043020000}"/>
    <cellStyle name="Standard 4 4" xfId="40" xr:uid="{00000000-0005-0000-0000-000044020000}"/>
    <cellStyle name="Standard 4 4 2" xfId="94" xr:uid="{00000000-0005-0000-0000-000045020000}"/>
    <cellStyle name="Standard 4 4 2 2" xfId="467" xr:uid="{00000000-0005-0000-0000-000046020000}"/>
    <cellStyle name="Standard 4 4 3" xfId="219" xr:uid="{00000000-0005-0000-0000-000047020000}"/>
    <cellStyle name="Standard 4 4 3 2" xfId="546" xr:uid="{00000000-0005-0000-0000-000048020000}"/>
    <cellStyle name="Standard 4 4 4" xfId="339" xr:uid="{00000000-0005-0000-0000-000049020000}"/>
    <cellStyle name="Standard 4 4 5" xfId="675" xr:uid="{00000000-0005-0000-0000-00004A020000}"/>
    <cellStyle name="Standard 4 5" xfId="56" xr:uid="{00000000-0005-0000-0000-00004B020000}"/>
    <cellStyle name="Standard 4 5 2" xfId="502" xr:uid="{00000000-0005-0000-0000-00004C020000}"/>
    <cellStyle name="Standard 4 5 3" xfId="423" xr:uid="{00000000-0005-0000-0000-00004D020000}"/>
    <cellStyle name="Standard 4 6" xfId="186" xr:uid="{00000000-0005-0000-0000-00004E020000}"/>
    <cellStyle name="Standard 4 6 2" xfId="424" xr:uid="{00000000-0005-0000-0000-00004F020000}"/>
    <cellStyle name="Standard 4 7" xfId="302" xr:uid="{00000000-0005-0000-0000-000050020000}"/>
    <cellStyle name="Standard 4 8" xfId="516" xr:uid="{00000000-0005-0000-0000-000051020000}"/>
    <cellStyle name="Standard 4 9" xfId="619" xr:uid="{00000000-0005-0000-0000-000052020000}"/>
    <cellStyle name="Standard 5" xfId="9" xr:uid="{00000000-0005-0000-0000-000053020000}"/>
    <cellStyle name="Standard 5 10" xfId="620" xr:uid="{00000000-0005-0000-0000-000054020000}"/>
    <cellStyle name="Standard 5 11" xfId="643" xr:uid="{00000000-0005-0000-0000-000055020000}"/>
    <cellStyle name="Standard 5 2" xfId="17" xr:uid="{00000000-0005-0000-0000-000056020000}"/>
    <cellStyle name="Standard 5 2 2" xfId="33" xr:uid="{00000000-0005-0000-0000-000057020000}"/>
    <cellStyle name="Standard 5 2 2 2" xfId="157" xr:uid="{00000000-0005-0000-0000-000058020000}"/>
    <cellStyle name="Standard 5 2 2 2 2" xfId="482" xr:uid="{00000000-0005-0000-0000-000059020000}"/>
    <cellStyle name="Standard 5 2 2 3" xfId="273" xr:uid="{00000000-0005-0000-0000-00005A020000}"/>
    <cellStyle name="Standard 5 2 2 3 2" xfId="594" xr:uid="{00000000-0005-0000-0000-00005B020000}"/>
    <cellStyle name="Standard 5 2 2 4" xfId="397" xr:uid="{00000000-0005-0000-0000-00005C020000}"/>
    <cellStyle name="Standard 5 2 2 5" xfId="729" xr:uid="{00000000-0005-0000-0000-00005D020000}"/>
    <cellStyle name="Standard 5 2 3" xfId="49" xr:uid="{00000000-0005-0000-0000-00005E020000}"/>
    <cellStyle name="Standard 5 2 3 2" xfId="137" xr:uid="{00000000-0005-0000-0000-00005F020000}"/>
    <cellStyle name="Standard 5 2 3 2 2" xfId="478" xr:uid="{00000000-0005-0000-0000-000060020000}"/>
    <cellStyle name="Standard 5 2 3 3" xfId="256" xr:uid="{00000000-0005-0000-0000-000061020000}"/>
    <cellStyle name="Standard 5 2 3 3 2" xfId="579" xr:uid="{00000000-0005-0000-0000-000062020000}"/>
    <cellStyle name="Standard 5 2 3 4" xfId="378" xr:uid="{00000000-0005-0000-0000-000063020000}"/>
    <cellStyle name="Standard 5 2 3 5" xfId="712" xr:uid="{00000000-0005-0000-0000-000064020000}"/>
    <cellStyle name="Standard 5 2 4" xfId="65" xr:uid="{00000000-0005-0000-0000-000065020000}"/>
    <cellStyle name="Standard 5 2 4 2" xfId="509" xr:uid="{00000000-0005-0000-0000-000066020000}"/>
    <cellStyle name="Standard 5 2 4 3" xfId="444" xr:uid="{00000000-0005-0000-0000-000067020000}"/>
    <cellStyle name="Standard 5 2 5" xfId="195" xr:uid="{00000000-0005-0000-0000-000068020000}"/>
    <cellStyle name="Standard 5 2 5 2" xfId="426" xr:uid="{00000000-0005-0000-0000-000069020000}"/>
    <cellStyle name="Standard 5 2 6" xfId="311" xr:uid="{00000000-0005-0000-0000-00006A020000}"/>
    <cellStyle name="Standard 5 2 7" xfId="525" xr:uid="{00000000-0005-0000-0000-00006B020000}"/>
    <cellStyle name="Standard 5 2 8" xfId="626" xr:uid="{00000000-0005-0000-0000-00006C020000}"/>
    <cellStyle name="Standard 5 2 9" xfId="651" xr:uid="{00000000-0005-0000-0000-00006D020000}"/>
    <cellStyle name="Standard 5 3" xfId="25" xr:uid="{00000000-0005-0000-0000-00006E020000}"/>
    <cellStyle name="Standard 5 3 2" xfId="149" xr:uid="{00000000-0005-0000-0000-00006F020000}"/>
    <cellStyle name="Standard 5 3 2 2" xfId="481" xr:uid="{00000000-0005-0000-0000-000070020000}"/>
    <cellStyle name="Standard 5 3 3" xfId="265" xr:uid="{00000000-0005-0000-0000-000071020000}"/>
    <cellStyle name="Standard 5 3 3 2" xfId="586" xr:uid="{00000000-0005-0000-0000-000072020000}"/>
    <cellStyle name="Standard 5 3 4" xfId="389" xr:uid="{00000000-0005-0000-0000-000073020000}"/>
    <cellStyle name="Standard 5 3 5" xfId="721" xr:uid="{00000000-0005-0000-0000-000074020000}"/>
    <cellStyle name="Standard 5 4" xfId="41" xr:uid="{00000000-0005-0000-0000-000075020000}"/>
    <cellStyle name="Standard 5 4 2" xfId="127" xr:uid="{00000000-0005-0000-0000-000076020000}"/>
    <cellStyle name="Standard 5 4 2 2" xfId="477" xr:uid="{00000000-0005-0000-0000-000077020000}"/>
    <cellStyle name="Standard 5 4 3" xfId="248" xr:uid="{00000000-0005-0000-0000-000078020000}"/>
    <cellStyle name="Standard 5 4 3 2" xfId="571" xr:uid="{00000000-0005-0000-0000-000079020000}"/>
    <cellStyle name="Standard 5 4 4" xfId="369" xr:uid="{00000000-0005-0000-0000-00007A020000}"/>
    <cellStyle name="Standard 5 4 5" xfId="704" xr:uid="{00000000-0005-0000-0000-00007B020000}"/>
    <cellStyle name="Standard 5 5" xfId="57" xr:uid="{00000000-0005-0000-0000-00007C020000}"/>
    <cellStyle name="Standard 5 5 2" xfId="503" xr:uid="{00000000-0005-0000-0000-00007D020000}"/>
    <cellStyle name="Standard 5 5 3" xfId="297" xr:uid="{00000000-0005-0000-0000-00007E020000}"/>
    <cellStyle name="Standard 5 6" xfId="187" xr:uid="{00000000-0005-0000-0000-00007F020000}"/>
    <cellStyle name="Standard 5 6 2" xfId="452" xr:uid="{00000000-0005-0000-0000-000080020000}"/>
    <cellStyle name="Standard 5 7" xfId="303" xr:uid="{00000000-0005-0000-0000-000081020000}"/>
    <cellStyle name="Standard 5 8" xfId="466" xr:uid="{00000000-0005-0000-0000-000082020000}"/>
    <cellStyle name="Standard 5 9" xfId="517" xr:uid="{00000000-0005-0000-0000-000083020000}"/>
    <cellStyle name="Standard 6" xfId="10" xr:uid="{00000000-0005-0000-0000-000084020000}"/>
    <cellStyle name="Standard 6 10" xfId="621" xr:uid="{00000000-0005-0000-0000-000085020000}"/>
    <cellStyle name="Standard 6 11" xfId="644" xr:uid="{00000000-0005-0000-0000-000086020000}"/>
    <cellStyle name="Standard 6 2" xfId="18" xr:uid="{00000000-0005-0000-0000-000087020000}"/>
    <cellStyle name="Standard 6 2 2" xfId="34" xr:uid="{00000000-0005-0000-0000-000088020000}"/>
    <cellStyle name="Standard 6 2 2 2" xfId="128" xr:uid="{00000000-0005-0000-0000-000089020000}"/>
    <cellStyle name="Standard 6 2 2 3" xfId="488" xr:uid="{00000000-0005-0000-0000-00008A020000}"/>
    <cellStyle name="Standard 6 2 2 4" xfId="462" xr:uid="{00000000-0005-0000-0000-00008B020000}"/>
    <cellStyle name="Standard 6 2 3" xfId="50" xr:uid="{00000000-0005-0000-0000-00008C020000}"/>
    <cellStyle name="Standard 6 2 3 2" xfId="498" xr:uid="{00000000-0005-0000-0000-00008D020000}"/>
    <cellStyle name="Standard 6 2 3 3" xfId="301" xr:uid="{00000000-0005-0000-0000-00008E020000}"/>
    <cellStyle name="Standard 6 2 4" xfId="66" xr:uid="{00000000-0005-0000-0000-00008F020000}"/>
    <cellStyle name="Standard 6 2 4 2" xfId="510" xr:uid="{00000000-0005-0000-0000-000090020000}"/>
    <cellStyle name="Standard 6 2 4 3" xfId="403" xr:uid="{00000000-0005-0000-0000-000091020000}"/>
    <cellStyle name="Standard 6 2 5" xfId="196" xr:uid="{00000000-0005-0000-0000-000092020000}"/>
    <cellStyle name="Standard 6 2 5 2" xfId="430" xr:uid="{00000000-0005-0000-0000-000093020000}"/>
    <cellStyle name="Standard 6 2 6" xfId="312" xr:uid="{00000000-0005-0000-0000-000094020000}"/>
    <cellStyle name="Standard 6 2 7" xfId="526" xr:uid="{00000000-0005-0000-0000-000095020000}"/>
    <cellStyle name="Standard 6 2 8" xfId="627" xr:uid="{00000000-0005-0000-0000-000096020000}"/>
    <cellStyle name="Standard 6 2 9" xfId="652" xr:uid="{00000000-0005-0000-0000-000097020000}"/>
    <cellStyle name="Standard 6 3" xfId="26" xr:uid="{00000000-0005-0000-0000-000098020000}"/>
    <cellStyle name="Standard 6 3 2" xfId="144" xr:uid="{00000000-0005-0000-0000-000099020000}"/>
    <cellStyle name="Standard 6 3 3" xfId="484" xr:uid="{00000000-0005-0000-0000-00009A020000}"/>
    <cellStyle name="Standard 6 3 4" xfId="459" xr:uid="{00000000-0005-0000-0000-00009B020000}"/>
    <cellStyle name="Standard 6 4" xfId="42" xr:uid="{00000000-0005-0000-0000-00009C020000}"/>
    <cellStyle name="Standard 6 4 2" xfId="119" xr:uid="{00000000-0005-0000-0000-00009D020000}"/>
    <cellStyle name="Standard 6 4 3" xfId="493" xr:uid="{00000000-0005-0000-0000-00009E020000}"/>
    <cellStyle name="Standard 6 4 4" xfId="429" xr:uid="{00000000-0005-0000-0000-00009F020000}"/>
    <cellStyle name="Standard 6 5" xfId="58" xr:uid="{00000000-0005-0000-0000-0000A0020000}"/>
    <cellStyle name="Standard 6 5 2" xfId="504" xr:uid="{00000000-0005-0000-0000-0000A1020000}"/>
    <cellStyle name="Standard 6 5 3" xfId="327" xr:uid="{00000000-0005-0000-0000-0000A2020000}"/>
    <cellStyle name="Standard 6 6" xfId="188" xr:uid="{00000000-0005-0000-0000-0000A3020000}"/>
    <cellStyle name="Standard 6 6 2" xfId="469" xr:uid="{00000000-0005-0000-0000-0000A4020000}"/>
    <cellStyle name="Standard 6 7" xfId="304" xr:uid="{00000000-0005-0000-0000-0000A5020000}"/>
    <cellStyle name="Standard 6 8" xfId="326" xr:uid="{00000000-0005-0000-0000-0000A6020000}"/>
    <cellStyle name="Standard 6 9" xfId="518" xr:uid="{00000000-0005-0000-0000-0000A7020000}"/>
    <cellStyle name="Standard 7" xfId="11" xr:uid="{00000000-0005-0000-0000-0000A8020000}"/>
    <cellStyle name="Standard 7 10" xfId="622" xr:uid="{00000000-0005-0000-0000-0000A9020000}"/>
    <cellStyle name="Standard 7 11" xfId="645" xr:uid="{00000000-0005-0000-0000-0000AA020000}"/>
    <cellStyle name="Standard 7 2" xfId="19" xr:uid="{00000000-0005-0000-0000-0000AB020000}"/>
    <cellStyle name="Standard 7 2 2" xfId="35" xr:uid="{00000000-0005-0000-0000-0000AC020000}"/>
    <cellStyle name="Standard 7 2 2 2" xfId="489" xr:uid="{00000000-0005-0000-0000-0000AD020000}"/>
    <cellStyle name="Standard 7 2 2 3" xfId="448" xr:uid="{00000000-0005-0000-0000-0000AE020000}"/>
    <cellStyle name="Standard 7 2 3" xfId="51" xr:uid="{00000000-0005-0000-0000-0000AF020000}"/>
    <cellStyle name="Standard 7 2 3 2" xfId="499" xr:uid="{00000000-0005-0000-0000-0000B0020000}"/>
    <cellStyle name="Standard 7 2 3 3" xfId="456" xr:uid="{00000000-0005-0000-0000-0000B1020000}"/>
    <cellStyle name="Standard 7 2 4" xfId="67" xr:uid="{00000000-0005-0000-0000-0000B2020000}"/>
    <cellStyle name="Standard 7 2 4 2" xfId="511" xr:uid="{00000000-0005-0000-0000-0000B3020000}"/>
    <cellStyle name="Standard 7 2 4 3" xfId="425" xr:uid="{00000000-0005-0000-0000-0000B4020000}"/>
    <cellStyle name="Standard 7 2 5" xfId="197" xr:uid="{00000000-0005-0000-0000-0000B5020000}"/>
    <cellStyle name="Standard 7 2 5 2" xfId="440" xr:uid="{00000000-0005-0000-0000-0000B6020000}"/>
    <cellStyle name="Standard 7 2 6" xfId="313" xr:uid="{00000000-0005-0000-0000-0000B7020000}"/>
    <cellStyle name="Standard 7 2 7" xfId="527" xr:uid="{00000000-0005-0000-0000-0000B8020000}"/>
    <cellStyle name="Standard 7 2 8" xfId="628" xr:uid="{00000000-0005-0000-0000-0000B9020000}"/>
    <cellStyle name="Standard 7 2 9" xfId="653" xr:uid="{00000000-0005-0000-0000-0000BA020000}"/>
    <cellStyle name="Standard 7 3" xfId="27" xr:uid="{00000000-0005-0000-0000-0000BB020000}"/>
    <cellStyle name="Standard 7 3 2" xfId="74" xr:uid="{00000000-0005-0000-0000-0000BC020000}"/>
    <cellStyle name="Standard 7 3 3" xfId="485" xr:uid="{00000000-0005-0000-0000-0000BD020000}"/>
    <cellStyle name="Standard 7 3 4" xfId="458" xr:uid="{00000000-0005-0000-0000-0000BE020000}"/>
    <cellStyle name="Standard 7 4" xfId="43" xr:uid="{00000000-0005-0000-0000-0000BF020000}"/>
    <cellStyle name="Standard 7 4 2" xfId="494" xr:uid="{00000000-0005-0000-0000-0000C0020000}"/>
    <cellStyle name="Standard 7 4 3" xfId="454" xr:uid="{00000000-0005-0000-0000-0000C1020000}"/>
    <cellStyle name="Standard 7 5" xfId="59" xr:uid="{00000000-0005-0000-0000-0000C2020000}"/>
    <cellStyle name="Standard 7 5 2" xfId="505" xr:uid="{00000000-0005-0000-0000-0000C3020000}"/>
    <cellStyle name="Standard 7 5 3" xfId="374" xr:uid="{00000000-0005-0000-0000-0000C4020000}"/>
    <cellStyle name="Standard 7 6" xfId="189" xr:uid="{00000000-0005-0000-0000-0000C5020000}"/>
    <cellStyle name="Standard 7 6 2" xfId="432" xr:uid="{00000000-0005-0000-0000-0000C6020000}"/>
    <cellStyle name="Standard 7 7" xfId="305" xr:uid="{00000000-0005-0000-0000-0000C7020000}"/>
    <cellStyle name="Standard 7 8" xfId="433" xr:uid="{00000000-0005-0000-0000-0000C8020000}"/>
    <cellStyle name="Standard 7 9" xfId="519" xr:uid="{00000000-0005-0000-0000-0000C9020000}"/>
    <cellStyle name="Standard 8" xfId="12" xr:uid="{00000000-0005-0000-0000-0000CA020000}"/>
    <cellStyle name="Standard 8 10" xfId="623" xr:uid="{00000000-0005-0000-0000-0000CB020000}"/>
    <cellStyle name="Standard 8 11" xfId="646" xr:uid="{00000000-0005-0000-0000-0000CC020000}"/>
    <cellStyle name="Standard 8 2" xfId="20" xr:uid="{00000000-0005-0000-0000-0000CD020000}"/>
    <cellStyle name="Standard 8 2 2" xfId="36" xr:uid="{00000000-0005-0000-0000-0000CE020000}"/>
    <cellStyle name="Standard 8 2 2 2" xfId="490" xr:uid="{00000000-0005-0000-0000-0000CF020000}"/>
    <cellStyle name="Standard 8 2 2 3" xfId="465" xr:uid="{00000000-0005-0000-0000-0000D0020000}"/>
    <cellStyle name="Standard 8 2 3" xfId="52" xr:uid="{00000000-0005-0000-0000-0000D1020000}"/>
    <cellStyle name="Standard 8 2 3 2" xfId="500" xr:uid="{00000000-0005-0000-0000-0000D2020000}"/>
    <cellStyle name="Standard 8 2 3 3" xfId="441" xr:uid="{00000000-0005-0000-0000-0000D3020000}"/>
    <cellStyle name="Standard 8 2 4" xfId="68" xr:uid="{00000000-0005-0000-0000-0000D4020000}"/>
    <cellStyle name="Standard 8 2 4 2" xfId="512" xr:uid="{00000000-0005-0000-0000-0000D5020000}"/>
    <cellStyle name="Standard 8 2 4 3" xfId="457" xr:uid="{00000000-0005-0000-0000-0000D6020000}"/>
    <cellStyle name="Standard 8 2 5" xfId="198" xr:uid="{00000000-0005-0000-0000-0000D7020000}"/>
    <cellStyle name="Standard 8 2 5 2" xfId="428" xr:uid="{00000000-0005-0000-0000-0000D8020000}"/>
    <cellStyle name="Standard 8 2 6" xfId="314" xr:uid="{00000000-0005-0000-0000-0000D9020000}"/>
    <cellStyle name="Standard 8 2 7" xfId="528" xr:uid="{00000000-0005-0000-0000-0000DA020000}"/>
    <cellStyle name="Standard 8 2 8" xfId="629" xr:uid="{00000000-0005-0000-0000-0000DB020000}"/>
    <cellStyle name="Standard 8 2 9" xfId="654" xr:uid="{00000000-0005-0000-0000-0000DC020000}"/>
    <cellStyle name="Standard 8 3" xfId="28" xr:uid="{00000000-0005-0000-0000-0000DD020000}"/>
    <cellStyle name="Standard 8 3 2" xfId="486" xr:uid="{00000000-0005-0000-0000-0000DE020000}"/>
    <cellStyle name="Standard 8 3 3" xfId="446" xr:uid="{00000000-0005-0000-0000-0000DF020000}"/>
    <cellStyle name="Standard 8 4" xfId="44" xr:uid="{00000000-0005-0000-0000-0000E0020000}"/>
    <cellStyle name="Standard 8 4 2" xfId="495" xr:uid="{00000000-0005-0000-0000-0000E1020000}"/>
    <cellStyle name="Standard 8 4 3" xfId="384" xr:uid="{00000000-0005-0000-0000-0000E2020000}"/>
    <cellStyle name="Standard 8 5" xfId="60" xr:uid="{00000000-0005-0000-0000-0000E3020000}"/>
    <cellStyle name="Standard 8 5 2" xfId="506" xr:uid="{00000000-0005-0000-0000-0000E4020000}"/>
    <cellStyle name="Standard 8 5 3" xfId="435" xr:uid="{00000000-0005-0000-0000-0000E5020000}"/>
    <cellStyle name="Standard 8 6" xfId="190" xr:uid="{00000000-0005-0000-0000-0000E6020000}"/>
    <cellStyle name="Standard 8 6 2" xfId="324" xr:uid="{00000000-0005-0000-0000-0000E7020000}"/>
    <cellStyle name="Standard 8 7" xfId="306" xr:uid="{00000000-0005-0000-0000-0000E8020000}"/>
    <cellStyle name="Standard 8 8" xfId="447" xr:uid="{00000000-0005-0000-0000-0000E9020000}"/>
    <cellStyle name="Standard 8 9" xfId="520" xr:uid="{00000000-0005-0000-0000-0000EA020000}"/>
    <cellStyle name="Standard 9" xfId="69" xr:uid="{00000000-0005-0000-0000-0000EB020000}"/>
    <cellStyle name="Standard 9 2" xfId="199" xr:uid="{00000000-0005-0000-0000-0000EC020000}"/>
    <cellStyle name="Standard 9 2 2" xfId="529" xr:uid="{00000000-0005-0000-0000-0000ED020000}"/>
    <cellStyle name="Standard 9 3" xfId="315" xr:uid="{00000000-0005-0000-0000-0000EE020000}"/>
    <cellStyle name="Standard 9 4" xfId="655" xr:uid="{00000000-0005-0000-0000-0000EF020000}"/>
    <cellStyle name="Standard_faxblattformat" xfId="4" xr:uid="{00000000-0005-0000-0000-0000F0020000}"/>
  </cellStyles>
  <dxfs count="4">
    <dxf>
      <font>
        <color rgb="FF006100"/>
      </font>
      <fill>
        <patternFill>
          <bgColor rgb="FF29FC0C"/>
        </patternFill>
      </fill>
    </dxf>
    <dxf>
      <fill>
        <patternFill>
          <bgColor rgb="FFFFC7CE"/>
        </patternFill>
      </fill>
    </dxf>
    <dxf>
      <font>
        <color rgb="FF006100"/>
      </font>
      <fill>
        <patternFill>
          <bgColor rgb="FF2FFD2F"/>
        </patternFill>
      </fill>
    </dxf>
    <dxf>
      <fill>
        <patternFill>
          <bgColor rgb="FFFF0000"/>
        </patternFill>
      </fill>
    </dxf>
  </dxfs>
  <tableStyles count="0" defaultTableStyle="TableStyleMedium2" defaultPivotStyle="PivotStyleMedium9"/>
  <colors>
    <mruColors>
      <color rgb="FF2FFD2F"/>
      <color rgb="FF29FC0C"/>
      <color rgb="FF45F92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7620</xdr:rowOff>
    </xdr:from>
    <xdr:to>
      <xdr:col>0</xdr:col>
      <xdr:colOff>2021205</xdr:colOff>
      <xdr:row>0</xdr:row>
      <xdr:rowOff>502920</xdr:rowOff>
    </xdr:to>
    <xdr:pic>
      <xdr:nvPicPr>
        <xdr:cNvPr id="2" name="Grafik 1" descr="Bundeslogo_sw_pos_600">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 y="85725"/>
          <a:ext cx="1990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0</xdr:col>
      <xdr:colOff>7114649</xdr:colOff>
      <xdr:row>31</xdr:row>
      <xdr:rowOff>46530</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581025"/>
          <a:ext cx="7114649" cy="51043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247650</xdr:colOff>
      <xdr:row>15</xdr:row>
      <xdr:rowOff>19050</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19492"/>
        <a:stretch>
          <a:fillRect/>
        </a:stretch>
      </xdr:blipFill>
      <xdr:spPr bwMode="auto">
        <a:xfrm>
          <a:off x="0" y="0"/>
          <a:ext cx="5029200"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ecoFarbschema11">
      <a:dk1>
        <a:sysClr val="windowText" lastClr="000000"/>
      </a:dk1>
      <a:lt1>
        <a:sysClr val="window" lastClr="FFFFFF"/>
      </a:lt1>
      <a:dk2>
        <a:srgbClr val="1F497D"/>
      </a:dk2>
      <a:lt2>
        <a:srgbClr val="EEECE1"/>
      </a:lt2>
      <a:accent1>
        <a:srgbClr val="006B77"/>
      </a:accent1>
      <a:accent2>
        <a:srgbClr val="4E93A4"/>
      </a:accent2>
      <a:accent3>
        <a:srgbClr val="9BC2CA"/>
      </a:accent3>
      <a:accent4>
        <a:srgbClr val="E32523"/>
      </a:accent4>
      <a:accent5>
        <a:srgbClr val="E58776"/>
      </a:accent5>
      <a:accent6>
        <a:srgbClr val="F1BFAC"/>
      </a:accent6>
      <a:hlink>
        <a:srgbClr val="0000FF"/>
      </a:hlink>
      <a:folHlink>
        <a:srgbClr val="800080"/>
      </a:folHlink>
    </a:clrScheme>
    <a:fontScheme name="Larissa Klassisch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bafu.admin.ch/compensazione" TargetMode="External"/><Relationship Id="rId2" Type="http://schemas.openxmlformats.org/officeDocument/2006/relationships/hyperlink" Target="https://www.bafu.admin.ch/bafu/de/home/themen/klima/publikationen-studien/publikationen/projekte-programme-emissionsverminderung-inland.html" TargetMode="External"/><Relationship Id="rId1" Type="http://schemas.openxmlformats.org/officeDocument/2006/relationships/hyperlink" Target="https://www.bafu.admin.ch/dam/bafu/de/dokumente/klima/externe-studien-berichte/konzept-positivliste-fuer-kompensationsprojekte-im-bereich-fernwaerme.pdf.download.pdf/17.07.18_Projekt_Positivliste_Schlussbericht_mit_korrekten_Impressum_f%C3%BCr_Ver%C3%B6f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5.bin"/><Relationship Id="rId1" Type="http://schemas.openxmlformats.org/officeDocument/2006/relationships/hyperlink" Target="https://www.bfs.admin.ch/bfs/de/home/dienstleistungen/fuer-medienschaffende/alle-veroeffentlichungen.assetdetail.3142800.html" TargetMode="External"/><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3" tint="0.79998168889431442"/>
    <pageSetUpPr fitToPage="1"/>
  </sheetPr>
  <dimension ref="A1:M43"/>
  <sheetViews>
    <sheetView showGridLines="0" zoomScale="70" zoomScaleNormal="70" workbookViewId="0">
      <selection activeCell="K51" sqref="K51"/>
    </sheetView>
  </sheetViews>
  <sheetFormatPr baseColWidth="10" defaultColWidth="9" defaultRowHeight="12.75" x14ac:dyDescent="0.2"/>
  <cols>
    <col min="1" max="1" width="31.25" style="69" customWidth="1"/>
    <col min="2" max="16384" width="9" style="69"/>
  </cols>
  <sheetData>
    <row r="1" spans="1:13" ht="68.45" customHeight="1" x14ac:dyDescent="0.2">
      <c r="A1" s="157"/>
      <c r="C1" s="158" t="s">
        <v>185</v>
      </c>
      <c r="D1" s="159"/>
      <c r="E1" s="159"/>
      <c r="F1" s="159"/>
    </row>
    <row r="2" spans="1:13" ht="15.75" x14ac:dyDescent="0.25">
      <c r="A2" s="151" t="s">
        <v>104</v>
      </c>
    </row>
    <row r="3" spans="1:13" ht="15.75" x14ac:dyDescent="0.2">
      <c r="A3" s="152" t="s">
        <v>105</v>
      </c>
    </row>
    <row r="4" spans="1:13" x14ac:dyDescent="0.2">
      <c r="A4" s="153" t="s">
        <v>178</v>
      </c>
      <c r="B4" s="69" t="s">
        <v>181</v>
      </c>
    </row>
    <row r="5" spans="1:13" x14ac:dyDescent="0.2">
      <c r="A5" s="153" t="s">
        <v>179</v>
      </c>
      <c r="B5" s="69" t="s">
        <v>182</v>
      </c>
    </row>
    <row r="6" spans="1:13" x14ac:dyDescent="0.2">
      <c r="A6" s="153" t="s">
        <v>180</v>
      </c>
      <c r="B6" s="69" t="s">
        <v>183</v>
      </c>
    </row>
    <row r="7" spans="1:13" x14ac:dyDescent="0.2">
      <c r="A7" s="153" t="s">
        <v>184</v>
      </c>
    </row>
    <row r="8" spans="1:13" x14ac:dyDescent="0.2">
      <c r="A8" s="153" t="s">
        <v>186</v>
      </c>
    </row>
    <row r="10" spans="1:13" ht="12.75" customHeight="1" x14ac:dyDescent="0.2">
      <c r="A10" s="162" t="s">
        <v>173</v>
      </c>
      <c r="B10" s="163"/>
      <c r="C10" s="163"/>
      <c r="D10" s="163"/>
      <c r="E10" s="163"/>
      <c r="F10" s="163"/>
      <c r="G10" s="163"/>
      <c r="H10" s="163"/>
      <c r="I10" s="163"/>
      <c r="K10" s="160" t="s">
        <v>111</v>
      </c>
      <c r="L10" s="160"/>
      <c r="M10" s="160"/>
    </row>
    <row r="11" spans="1:13" ht="12.75" customHeight="1" x14ac:dyDescent="0.2">
      <c r="A11" s="163"/>
      <c r="B11" s="163"/>
      <c r="C11" s="163"/>
      <c r="D11" s="163"/>
      <c r="E11" s="163"/>
      <c r="F11" s="163"/>
      <c r="G11" s="163"/>
      <c r="H11" s="163"/>
      <c r="I11" s="163"/>
      <c r="K11" s="160"/>
      <c r="L11" s="160"/>
      <c r="M11" s="160"/>
    </row>
    <row r="12" spans="1:13" ht="12.75" customHeight="1" x14ac:dyDescent="0.2">
      <c r="A12" s="163"/>
      <c r="B12" s="163"/>
      <c r="C12" s="163"/>
      <c r="D12" s="163"/>
      <c r="E12" s="163"/>
      <c r="F12" s="163"/>
      <c r="G12" s="163"/>
      <c r="H12" s="163"/>
      <c r="I12" s="163"/>
      <c r="K12" s="160" t="s">
        <v>112</v>
      </c>
      <c r="L12" s="161"/>
      <c r="M12" s="161"/>
    </row>
    <row r="13" spans="1:13" ht="12.75" customHeight="1" x14ac:dyDescent="0.2">
      <c r="A13" s="163"/>
      <c r="B13" s="163"/>
      <c r="C13" s="163"/>
      <c r="D13" s="163"/>
      <c r="E13" s="163"/>
      <c r="F13" s="163"/>
      <c r="G13" s="163"/>
      <c r="H13" s="163"/>
      <c r="I13" s="163"/>
      <c r="K13" s="161"/>
      <c r="L13" s="161"/>
      <c r="M13" s="161"/>
    </row>
    <row r="14" spans="1:13" ht="12.75" customHeight="1" x14ac:dyDescent="0.2">
      <c r="A14" s="163"/>
      <c r="B14" s="163"/>
      <c r="C14" s="163"/>
      <c r="D14" s="163"/>
      <c r="E14" s="163"/>
      <c r="F14" s="163"/>
      <c r="G14" s="163"/>
      <c r="H14" s="163"/>
      <c r="I14" s="163"/>
      <c r="K14" s="161"/>
      <c r="L14" s="161"/>
      <c r="M14" s="161"/>
    </row>
    <row r="15" spans="1:13" ht="12.75" customHeight="1" x14ac:dyDescent="0.2">
      <c r="A15" s="163"/>
      <c r="B15" s="163"/>
      <c r="C15" s="163"/>
      <c r="D15" s="163"/>
      <c r="E15" s="163"/>
      <c r="F15" s="163"/>
      <c r="G15" s="163"/>
      <c r="H15" s="163"/>
      <c r="I15" s="163"/>
      <c r="K15" s="146"/>
      <c r="L15" s="146"/>
      <c r="M15" s="146"/>
    </row>
    <row r="16" spans="1:13" ht="4.5" customHeight="1" x14ac:dyDescent="0.2"/>
    <row r="17" spans="1:13" x14ac:dyDescent="0.2">
      <c r="A17" s="162" t="s">
        <v>164</v>
      </c>
      <c r="B17" s="163"/>
      <c r="C17" s="163"/>
      <c r="D17" s="163"/>
      <c r="E17" s="163"/>
      <c r="F17" s="163"/>
      <c r="G17" s="163"/>
      <c r="H17" s="163"/>
      <c r="I17" s="163"/>
      <c r="K17" s="160" t="s">
        <v>113</v>
      </c>
      <c r="L17" s="160"/>
      <c r="M17" s="160"/>
    </row>
    <row r="18" spans="1:13" x14ac:dyDescent="0.2">
      <c r="A18" s="163"/>
      <c r="B18" s="163"/>
      <c r="C18" s="163"/>
      <c r="D18" s="163"/>
      <c r="E18" s="163"/>
      <c r="F18" s="163"/>
      <c r="G18" s="163"/>
      <c r="H18" s="163"/>
      <c r="I18" s="163"/>
      <c r="K18" s="160"/>
      <c r="L18" s="160"/>
      <c r="M18" s="160"/>
    </row>
    <row r="19" spans="1:13" x14ac:dyDescent="0.2">
      <c r="A19" s="163"/>
      <c r="B19" s="163"/>
      <c r="C19" s="163"/>
      <c r="D19" s="163"/>
      <c r="E19" s="163"/>
      <c r="F19" s="163"/>
      <c r="G19" s="163"/>
      <c r="H19" s="163"/>
      <c r="I19" s="163"/>
      <c r="K19" s="160"/>
      <c r="L19" s="160"/>
      <c r="M19" s="160"/>
    </row>
    <row r="20" spans="1:13" x14ac:dyDescent="0.2">
      <c r="A20" s="163"/>
      <c r="B20" s="163"/>
      <c r="C20" s="163"/>
      <c r="D20" s="163"/>
      <c r="E20" s="163"/>
      <c r="F20" s="163"/>
      <c r="G20" s="163"/>
      <c r="H20" s="163"/>
      <c r="I20" s="163"/>
      <c r="K20" s="165"/>
      <c r="L20" s="165"/>
      <c r="M20" s="165"/>
    </row>
    <row r="21" spans="1:13" x14ac:dyDescent="0.2">
      <c r="A21" s="163"/>
      <c r="B21" s="163"/>
      <c r="C21" s="163"/>
      <c r="D21" s="163"/>
      <c r="E21" s="163"/>
      <c r="F21" s="163"/>
      <c r="G21" s="163"/>
      <c r="H21" s="163"/>
      <c r="I21" s="163"/>
    </row>
    <row r="22" spans="1:13" ht="6" customHeight="1" x14ac:dyDescent="0.2">
      <c r="A22" s="147"/>
      <c r="B22" s="147"/>
      <c r="C22" s="147"/>
      <c r="D22" s="147"/>
      <c r="E22" s="147"/>
      <c r="F22" s="147"/>
      <c r="G22" s="147"/>
      <c r="H22" s="147"/>
      <c r="I22" s="147"/>
    </row>
    <row r="23" spans="1:13" x14ac:dyDescent="0.2">
      <c r="A23" s="164" t="s">
        <v>165</v>
      </c>
      <c r="B23" s="163"/>
      <c r="C23" s="163"/>
      <c r="D23" s="163"/>
      <c r="E23" s="163"/>
      <c r="F23" s="163"/>
      <c r="G23" s="163"/>
      <c r="H23" s="163"/>
      <c r="I23" s="163"/>
      <c r="K23" s="160" t="s">
        <v>114</v>
      </c>
      <c r="L23" s="160"/>
      <c r="M23" s="160"/>
    </row>
    <row r="24" spans="1:13" x14ac:dyDescent="0.2">
      <c r="A24" s="163"/>
      <c r="B24" s="163"/>
      <c r="C24" s="163"/>
      <c r="D24" s="163"/>
      <c r="E24" s="163"/>
      <c r="F24" s="163"/>
      <c r="G24" s="163"/>
      <c r="H24" s="163"/>
      <c r="I24" s="163"/>
      <c r="K24" s="160"/>
      <c r="L24" s="160"/>
      <c r="M24" s="160"/>
    </row>
    <row r="25" spans="1:13" x14ac:dyDescent="0.2">
      <c r="A25" s="163"/>
      <c r="B25" s="163"/>
      <c r="C25" s="163"/>
      <c r="D25" s="163"/>
      <c r="E25" s="163"/>
      <c r="F25" s="163"/>
      <c r="G25" s="163"/>
      <c r="H25" s="163"/>
      <c r="I25" s="163"/>
      <c r="K25" s="160"/>
      <c r="L25" s="160"/>
      <c r="M25" s="160"/>
    </row>
    <row r="26" spans="1:13" ht="12.75" customHeight="1" x14ac:dyDescent="0.2">
      <c r="A26" s="163"/>
      <c r="B26" s="163"/>
      <c r="C26" s="163"/>
      <c r="D26" s="163"/>
      <c r="E26" s="163"/>
      <c r="F26" s="163"/>
      <c r="G26" s="163"/>
      <c r="H26" s="163"/>
      <c r="I26" s="163"/>
      <c r="K26" s="165"/>
      <c r="L26" s="165"/>
      <c r="M26" s="165"/>
    </row>
    <row r="27" spans="1:13" ht="12.75" customHeight="1" x14ac:dyDescent="0.2">
      <c r="A27" s="163"/>
      <c r="B27" s="163"/>
      <c r="C27" s="163"/>
      <c r="D27" s="163"/>
      <c r="E27" s="163"/>
      <c r="F27" s="163"/>
      <c r="G27" s="163"/>
      <c r="H27" s="163"/>
      <c r="I27" s="163"/>
      <c r="K27" s="165"/>
      <c r="L27" s="165"/>
      <c r="M27" s="165"/>
    </row>
    <row r="28" spans="1:13" ht="12.75" customHeight="1" x14ac:dyDescent="0.2">
      <c r="A28" s="163"/>
      <c r="B28" s="163"/>
      <c r="C28" s="163"/>
      <c r="D28" s="163"/>
      <c r="E28" s="163"/>
      <c r="F28" s="163"/>
      <c r="G28" s="163"/>
      <c r="H28" s="163"/>
      <c r="I28" s="163"/>
      <c r="K28" s="165"/>
      <c r="L28" s="165"/>
      <c r="M28" s="165"/>
    </row>
    <row r="29" spans="1:13" ht="7.5" customHeight="1" x14ac:dyDescent="0.2"/>
    <row r="30" spans="1:13" x14ac:dyDescent="0.2">
      <c r="A30" s="162" t="s">
        <v>106</v>
      </c>
      <c r="B30" s="163"/>
      <c r="C30" s="163"/>
      <c r="D30" s="163"/>
      <c r="E30" s="163"/>
      <c r="F30" s="163"/>
      <c r="G30" s="163"/>
      <c r="H30" s="163"/>
      <c r="I30" s="163"/>
    </row>
    <row r="31" spans="1:13" x14ac:dyDescent="0.2">
      <c r="A31" s="163"/>
      <c r="B31" s="163"/>
      <c r="C31" s="163"/>
      <c r="D31" s="163"/>
      <c r="E31" s="163"/>
      <c r="F31" s="163"/>
      <c r="G31" s="163"/>
      <c r="H31" s="163"/>
      <c r="I31" s="163"/>
    </row>
    <row r="32" spans="1:13" ht="12.75" customHeight="1" x14ac:dyDescent="0.2">
      <c r="A32" s="163"/>
      <c r="B32" s="163"/>
      <c r="C32" s="163"/>
      <c r="D32" s="163"/>
      <c r="E32" s="163"/>
      <c r="F32" s="163"/>
      <c r="G32" s="163"/>
      <c r="H32" s="163"/>
      <c r="I32" s="163"/>
    </row>
    <row r="33" spans="1:13" ht="12.75" customHeight="1" x14ac:dyDescent="0.2">
      <c r="A33" s="163"/>
      <c r="B33" s="163"/>
      <c r="C33" s="163"/>
      <c r="D33" s="163"/>
      <c r="E33" s="163"/>
      <c r="F33" s="163"/>
      <c r="G33" s="163"/>
      <c r="H33" s="163"/>
      <c r="I33" s="163"/>
    </row>
    <row r="34" spans="1:13" ht="7.5" customHeight="1" x14ac:dyDescent="0.2"/>
    <row r="35" spans="1:13" x14ac:dyDescent="0.2">
      <c r="A35" s="164" t="s">
        <v>166</v>
      </c>
      <c r="B35" s="165"/>
      <c r="C35" s="165"/>
      <c r="D35" s="165"/>
      <c r="E35" s="165"/>
      <c r="F35" s="165"/>
      <c r="G35" s="165"/>
      <c r="H35" s="165"/>
      <c r="I35" s="165"/>
      <c r="K35" s="160" t="s">
        <v>115</v>
      </c>
      <c r="L35" s="160"/>
      <c r="M35" s="160"/>
    </row>
    <row r="36" spans="1:13" x14ac:dyDescent="0.2">
      <c r="A36" s="165"/>
      <c r="B36" s="165"/>
      <c r="C36" s="165"/>
      <c r="D36" s="165"/>
      <c r="E36" s="165"/>
      <c r="F36" s="165"/>
      <c r="G36" s="165"/>
      <c r="H36" s="165"/>
      <c r="I36" s="165"/>
      <c r="K36" s="160"/>
      <c r="L36" s="160"/>
      <c r="M36" s="160"/>
    </row>
    <row r="37" spans="1:13" x14ac:dyDescent="0.2">
      <c r="A37" s="165"/>
      <c r="B37" s="165"/>
      <c r="C37" s="165"/>
      <c r="D37" s="165"/>
      <c r="E37" s="165"/>
      <c r="F37" s="165"/>
      <c r="G37" s="165"/>
      <c r="H37" s="165"/>
      <c r="I37" s="165"/>
      <c r="K37" s="160"/>
      <c r="L37" s="160"/>
      <c r="M37" s="160"/>
    </row>
    <row r="38" spans="1:13" ht="12.75" customHeight="1" x14ac:dyDescent="0.2">
      <c r="A38" s="165"/>
      <c r="B38" s="165"/>
      <c r="C38" s="165"/>
      <c r="D38" s="165"/>
      <c r="E38" s="165"/>
      <c r="F38" s="165"/>
      <c r="G38" s="165"/>
      <c r="H38" s="165"/>
      <c r="I38" s="165"/>
      <c r="K38" s="160"/>
      <c r="L38" s="160"/>
      <c r="M38" s="160"/>
    </row>
    <row r="39" spans="1:13" ht="5.25" customHeight="1" x14ac:dyDescent="0.2">
      <c r="A39" s="141"/>
      <c r="B39" s="141"/>
      <c r="C39" s="141"/>
      <c r="D39" s="141"/>
      <c r="E39" s="141"/>
      <c r="F39" s="141"/>
      <c r="G39" s="141"/>
      <c r="H39" s="141"/>
      <c r="I39" s="141"/>
      <c r="K39" s="160"/>
      <c r="L39" s="160"/>
      <c r="M39" s="160"/>
    </row>
    <row r="40" spans="1:13" x14ac:dyDescent="0.2">
      <c r="A40" s="69" t="s">
        <v>107</v>
      </c>
    </row>
    <row r="41" spans="1:13" x14ac:dyDescent="0.2">
      <c r="A41" s="144"/>
      <c r="B41" s="69" t="s">
        <v>108</v>
      </c>
    </row>
    <row r="42" spans="1:13" x14ac:dyDescent="0.2">
      <c r="A42" s="145"/>
      <c r="B42" s="69" t="s">
        <v>109</v>
      </c>
    </row>
    <row r="43" spans="1:13" x14ac:dyDescent="0.2">
      <c r="A43" s="74"/>
      <c r="B43" s="69" t="s">
        <v>110</v>
      </c>
    </row>
  </sheetData>
  <sheetProtection algorithmName="SHA-512" hashValue="F5xp14gzfKEn84UHqFTorGRxiYEW/msCay/eQcNSvspqIgM21zOFjLmhWF98bliu0wCRnAJAvGtzVQ7L1Iy8qg==" saltValue="lJzGQwspyKpeqZnHogPh9w==" spinCount="100000" sheet="1" objects="1" scenarios="1"/>
  <mergeCells count="11">
    <mergeCell ref="C1:F1"/>
    <mergeCell ref="K12:M14"/>
    <mergeCell ref="A30:I33"/>
    <mergeCell ref="K10:M11"/>
    <mergeCell ref="K35:M39"/>
    <mergeCell ref="A35:I38"/>
    <mergeCell ref="A10:I15"/>
    <mergeCell ref="A17:I21"/>
    <mergeCell ref="A23:I28"/>
    <mergeCell ref="K23:M28"/>
    <mergeCell ref="K17:M20"/>
  </mergeCells>
  <hyperlinks>
    <hyperlink ref="K17:M19" r:id="rId1" display="Link zum Bericht &quot;Konzept Positivliste für Kompensationsprojekte im Bereich Fernwärme&quot;" xr:uid="{00000000-0004-0000-0000-000000000000}"/>
    <hyperlink ref="K23:M25" location="Zulassungskriterien!A1" display="Link zu den Zulassungskriterien" xr:uid="{00000000-0004-0000-0000-000001000000}"/>
    <hyperlink ref="K35:M39" location="'Kriterium Nr.5 Input-Output'!A1" display="Link zur Bearbeitung von Kritrium Nr.5: Gewichteter Endkundentarif versus standardisierte Gestehungskosten der fossilen Referenzanlage" xr:uid="{00000000-0004-0000-0000-000002000000}"/>
    <hyperlink ref="K35:M39" location="'Kriterium Nr.5'!A1" display="Link zur Bearbeitung von Kritrium Nr.5: Gewichteter Endkundentarif versus standardisierte Gestehungskosten der fossilen Referenzanlage" xr:uid="{00000000-0004-0000-0000-000003000000}"/>
    <hyperlink ref="K10:M11" r:id="rId2" display="Link zur Vollzugsmitteilung des BAFU" xr:uid="{00000000-0004-0000-0000-000004000000}"/>
    <hyperlink ref="K12:M14" r:id="rId3" display="Modello di descrizione del progetto" xr:uid="{00000000-0004-0000-0000-000005000000}"/>
  </hyperlinks>
  <pageMargins left="0.70866141732283472" right="0.70866141732283472" top="0.74803149606299213" bottom="0.74803149606299213" header="0.31496062992125984" footer="0.31496062992125984"/>
  <pageSetup paperSize="8" orientation="landscape" r:id="rId4"/>
  <headerFooter>
    <oddHeader>&amp;R&amp;G</oddHeader>
    <oddFooter>&amp;L&amp;9&amp;F&amp;C&amp;9&amp;A&amp;R&amp;9&amp;D</oddFooter>
  </headerFooter>
  <drawing r:id="rId5"/>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Ansicht)'!C11</f>
        <v>0</v>
      </c>
      <c r="E4" s="6"/>
    </row>
    <row r="5" spans="1:5" ht="15" customHeight="1" thickTop="1" thickBot="1" x14ac:dyDescent="0.3">
      <c r="A5" s="42" t="s">
        <v>60</v>
      </c>
      <c r="B5" s="15" t="s">
        <v>51</v>
      </c>
      <c r="C5" s="15" t="s">
        <v>16</v>
      </c>
      <c r="D5" s="41">
        <f>'Berechnungsblatt (nur Ansicht)'!H11</f>
        <v>123.08250000000002</v>
      </c>
      <c r="E5" s="6"/>
    </row>
    <row r="6" spans="1:5" ht="15" customHeight="1" thickTop="1" thickBot="1" x14ac:dyDescent="0.3">
      <c r="A6" s="6" t="s">
        <v>49</v>
      </c>
      <c r="B6" s="15" t="s">
        <v>48</v>
      </c>
      <c r="C6" s="15"/>
      <c r="D6" s="44">
        <v>0</v>
      </c>
      <c r="E6" s="6" t="s">
        <v>47</v>
      </c>
    </row>
    <row r="7" spans="1:5" ht="15" customHeight="1" thickTop="1" thickBot="1" x14ac:dyDescent="0.3">
      <c r="A7" s="191" t="s">
        <v>46</v>
      </c>
      <c r="B7" s="15" t="s">
        <v>45</v>
      </c>
      <c r="C7" s="15" t="s">
        <v>44</v>
      </c>
      <c r="D7" s="45">
        <v>0</v>
      </c>
      <c r="E7" s="6"/>
    </row>
    <row r="8" spans="1:5" ht="15" customHeight="1" thickTop="1" thickBot="1" x14ac:dyDescent="0.3">
      <c r="A8" s="192"/>
      <c r="B8" s="15" t="s">
        <v>43</v>
      </c>
      <c r="C8" s="15" t="s">
        <v>42</v>
      </c>
      <c r="D8" s="37">
        <v>0</v>
      </c>
      <c r="E8" s="6"/>
    </row>
    <row r="9" spans="1:5" ht="15" customHeight="1" thickTop="1" thickBot="1" x14ac:dyDescent="0.3">
      <c r="A9" s="192"/>
      <c r="B9" s="15" t="s">
        <v>57</v>
      </c>
      <c r="C9" s="15" t="s">
        <v>58</v>
      </c>
      <c r="D9" s="40" t="str">
        <f>'Berechnungsblatt (nur Ansicht)'!E11</f>
        <v/>
      </c>
      <c r="E9" s="6"/>
    </row>
    <row r="10" spans="1:5" ht="15" customHeight="1" thickTop="1" thickBot="1" x14ac:dyDescent="0.3">
      <c r="A10" s="193"/>
      <c r="B10" s="15" t="s">
        <v>41</v>
      </c>
      <c r="C10" s="15" t="s">
        <v>40</v>
      </c>
      <c r="D10" s="37">
        <v>48</v>
      </c>
      <c r="E10" s="6"/>
    </row>
    <row r="11" spans="1:5" ht="15" customHeight="1" thickTop="1" thickBot="1" x14ac:dyDescent="0.3">
      <c r="A11" s="6" t="s">
        <v>39</v>
      </c>
      <c r="B11" s="15"/>
      <c r="C11" s="15" t="s">
        <v>38</v>
      </c>
      <c r="D11" s="39" t="e">
        <f>IF('Berechnungsblatt (nur Ansicht)'!D11&gt;0,'Berechnungsblatt (nur Ansicht)'!D11/1000,(D4*D6/2100+D4*(1-D6)/(D9*D10)))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Ansicht)'!C12</f>
        <v>0</v>
      </c>
      <c r="E4" s="6"/>
    </row>
    <row r="5" spans="1:5" ht="15" customHeight="1" thickTop="1" thickBot="1" x14ac:dyDescent="0.3">
      <c r="A5" s="42" t="s">
        <v>60</v>
      </c>
      <c r="B5" s="15" t="s">
        <v>51</v>
      </c>
      <c r="C5" s="15" t="s">
        <v>16</v>
      </c>
      <c r="D5" s="41">
        <f>'Berechnungsblatt (nur Ansicht)'!H12</f>
        <v>123.08250000000002</v>
      </c>
      <c r="E5" s="6"/>
    </row>
    <row r="6" spans="1:5" ht="15" customHeight="1" thickTop="1" thickBot="1" x14ac:dyDescent="0.3">
      <c r="A6" s="6" t="s">
        <v>49</v>
      </c>
      <c r="B6" s="15" t="s">
        <v>48</v>
      </c>
      <c r="C6" s="15"/>
      <c r="D6" s="44">
        <v>0</v>
      </c>
      <c r="E6" s="6" t="s">
        <v>47</v>
      </c>
    </row>
    <row r="7" spans="1:5" ht="15" customHeight="1" thickTop="1" thickBot="1" x14ac:dyDescent="0.3">
      <c r="A7" s="191" t="s">
        <v>46</v>
      </c>
      <c r="B7" s="15" t="s">
        <v>45</v>
      </c>
      <c r="C7" s="15" t="s">
        <v>44</v>
      </c>
      <c r="D7" s="45">
        <v>0</v>
      </c>
      <c r="E7" s="6"/>
    </row>
    <row r="8" spans="1:5" ht="15" customHeight="1" thickTop="1" thickBot="1" x14ac:dyDescent="0.3">
      <c r="A8" s="192"/>
      <c r="B8" s="15" t="s">
        <v>43</v>
      </c>
      <c r="C8" s="15" t="s">
        <v>42</v>
      </c>
      <c r="D8" s="37">
        <v>0</v>
      </c>
      <c r="E8" s="6"/>
    </row>
    <row r="9" spans="1:5" ht="15" customHeight="1" thickTop="1" thickBot="1" x14ac:dyDescent="0.3">
      <c r="A9" s="192"/>
      <c r="B9" s="15" t="s">
        <v>57</v>
      </c>
      <c r="C9" s="15" t="s">
        <v>59</v>
      </c>
      <c r="D9" s="40" t="str">
        <f>'Berechnungsblatt (nur Ansicht)'!E12</f>
        <v/>
      </c>
      <c r="E9" s="6"/>
    </row>
    <row r="10" spans="1:5" ht="15" customHeight="1" thickTop="1" thickBot="1" x14ac:dyDescent="0.3">
      <c r="A10" s="193"/>
      <c r="B10" s="15" t="s">
        <v>41</v>
      </c>
      <c r="C10" s="15" t="s">
        <v>40</v>
      </c>
      <c r="D10" s="37">
        <v>48</v>
      </c>
      <c r="E10" s="6"/>
    </row>
    <row r="11" spans="1:5" ht="15" customHeight="1" thickTop="1" thickBot="1" x14ac:dyDescent="0.3">
      <c r="A11" s="6" t="s">
        <v>39</v>
      </c>
      <c r="B11" s="15"/>
      <c r="C11" s="15" t="s">
        <v>38</v>
      </c>
      <c r="D11" s="39" t="e">
        <f>IF('Berechnungsblatt (nur Ansicht)'!D12&gt;0,'Berechnungsblatt (nur Ansicht)'!D12/1000,(D4*D6/2100+D4*(1-D6)/(D9*D10)))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E27"/>
  <sheetViews>
    <sheetView zoomScaleNormal="100" workbookViewId="0">
      <selection activeCell="D16" sqref="D16"/>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Ansicht)'!C13</f>
        <v>0</v>
      </c>
      <c r="E4" s="6"/>
    </row>
    <row r="5" spans="1:5" ht="15" customHeight="1" thickTop="1" thickBot="1" x14ac:dyDescent="0.3">
      <c r="A5" s="42" t="s">
        <v>60</v>
      </c>
      <c r="B5" s="15" t="s">
        <v>51</v>
      </c>
      <c r="C5" s="15" t="s">
        <v>16</v>
      </c>
      <c r="D5" s="41">
        <f>'Berechnungsblatt (nur Ansicht)'!H13</f>
        <v>123.08250000000002</v>
      </c>
      <c r="E5" s="6"/>
    </row>
    <row r="6" spans="1:5" ht="15" customHeight="1" thickTop="1" thickBot="1" x14ac:dyDescent="0.3">
      <c r="A6" s="6" t="s">
        <v>49</v>
      </c>
      <c r="B6" s="15" t="s">
        <v>48</v>
      </c>
      <c r="C6" s="15"/>
      <c r="D6" s="44">
        <v>0</v>
      </c>
      <c r="E6" s="6" t="s">
        <v>47</v>
      </c>
    </row>
    <row r="7" spans="1:5" ht="15" customHeight="1" thickTop="1" thickBot="1" x14ac:dyDescent="0.3">
      <c r="A7" s="191" t="s">
        <v>46</v>
      </c>
      <c r="B7" s="15" t="s">
        <v>45</v>
      </c>
      <c r="C7" s="15" t="s">
        <v>44</v>
      </c>
      <c r="D7" s="45">
        <v>0</v>
      </c>
      <c r="E7" s="6"/>
    </row>
    <row r="8" spans="1:5" ht="15" customHeight="1" thickTop="1" thickBot="1" x14ac:dyDescent="0.3">
      <c r="A8" s="192"/>
      <c r="B8" s="15" t="s">
        <v>43</v>
      </c>
      <c r="C8" s="15" t="s">
        <v>42</v>
      </c>
      <c r="D8" s="37">
        <v>0</v>
      </c>
      <c r="E8" s="6"/>
    </row>
    <row r="9" spans="1:5" ht="15" customHeight="1" thickTop="1" thickBot="1" x14ac:dyDescent="0.3">
      <c r="A9" s="192"/>
      <c r="B9" s="15" t="s">
        <v>57</v>
      </c>
      <c r="C9" s="15" t="s">
        <v>59</v>
      </c>
      <c r="D9" s="40" t="str">
        <f>'Berechnungsblatt (nur Ansicht)'!E13</f>
        <v/>
      </c>
      <c r="E9" s="6"/>
    </row>
    <row r="10" spans="1:5" ht="15" customHeight="1" thickTop="1" thickBot="1" x14ac:dyDescent="0.3">
      <c r="A10" s="193"/>
      <c r="B10" s="15" t="s">
        <v>41</v>
      </c>
      <c r="C10" s="15" t="s">
        <v>40</v>
      </c>
      <c r="D10" s="37">
        <v>48</v>
      </c>
      <c r="E10" s="6"/>
    </row>
    <row r="11" spans="1:5" ht="15" customHeight="1" thickTop="1" thickBot="1" x14ac:dyDescent="0.3">
      <c r="A11" s="6" t="s">
        <v>39</v>
      </c>
      <c r="B11" s="15"/>
      <c r="C11" s="15" t="s">
        <v>38</v>
      </c>
      <c r="D11" s="39" t="e">
        <f>IF('Berechnungsblatt (nur Ansicht)'!D13&gt;0,'Berechnungsblatt (nur Ansicht)'!D13/1000,(D4*D6/2100+D4*(1-D6)/(D9*D10)))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dimension ref="A1:E27"/>
  <sheetViews>
    <sheetView zoomScaleNormal="100" workbookViewId="0">
      <selection activeCell="D16" sqref="D16"/>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Ansicht)'!C14</f>
        <v>0</v>
      </c>
      <c r="E4" s="6"/>
    </row>
    <row r="5" spans="1:5" ht="15" customHeight="1" thickTop="1" thickBot="1" x14ac:dyDescent="0.3">
      <c r="A5" s="42" t="s">
        <v>60</v>
      </c>
      <c r="B5" s="15" t="s">
        <v>51</v>
      </c>
      <c r="C5" s="15" t="s">
        <v>16</v>
      </c>
      <c r="D5" s="41">
        <f>'Berechnungsblatt (nur Ansicht)'!H14</f>
        <v>123.08250000000002</v>
      </c>
      <c r="E5" s="6"/>
    </row>
    <row r="6" spans="1:5" ht="15" customHeight="1" thickTop="1" thickBot="1" x14ac:dyDescent="0.3">
      <c r="A6" s="6" t="s">
        <v>49</v>
      </c>
      <c r="B6" s="15" t="s">
        <v>48</v>
      </c>
      <c r="C6" s="15"/>
      <c r="D6" s="44">
        <v>0</v>
      </c>
      <c r="E6" s="6" t="s">
        <v>47</v>
      </c>
    </row>
    <row r="7" spans="1:5" ht="15" customHeight="1" thickTop="1" thickBot="1" x14ac:dyDescent="0.3">
      <c r="A7" s="191" t="s">
        <v>46</v>
      </c>
      <c r="B7" s="15" t="s">
        <v>45</v>
      </c>
      <c r="C7" s="15" t="s">
        <v>44</v>
      </c>
      <c r="D7" s="45">
        <v>0</v>
      </c>
      <c r="E7" s="6"/>
    </row>
    <row r="8" spans="1:5" ht="15" customHeight="1" thickTop="1" thickBot="1" x14ac:dyDescent="0.3">
      <c r="A8" s="192"/>
      <c r="B8" s="15" t="s">
        <v>43</v>
      </c>
      <c r="C8" s="15" t="s">
        <v>42</v>
      </c>
      <c r="D8" s="37">
        <v>0</v>
      </c>
      <c r="E8" s="6"/>
    </row>
    <row r="9" spans="1:5" ht="15" customHeight="1" thickTop="1" thickBot="1" x14ac:dyDescent="0.3">
      <c r="A9" s="192"/>
      <c r="B9" s="15" t="s">
        <v>57</v>
      </c>
      <c r="C9" s="15" t="s">
        <v>59</v>
      </c>
      <c r="D9" s="40" t="str">
        <f>'Berechnungsblatt (nur Ansicht)'!E14</f>
        <v/>
      </c>
      <c r="E9" s="6"/>
    </row>
    <row r="10" spans="1:5" ht="15" customHeight="1" thickTop="1" thickBot="1" x14ac:dyDescent="0.3">
      <c r="A10" s="193"/>
      <c r="B10" s="15" t="s">
        <v>41</v>
      </c>
      <c r="C10" s="15" t="s">
        <v>40</v>
      </c>
      <c r="D10" s="37">
        <v>48</v>
      </c>
      <c r="E10" s="6"/>
    </row>
    <row r="11" spans="1:5" ht="15" customHeight="1" thickTop="1" thickBot="1" x14ac:dyDescent="0.3">
      <c r="A11" s="6" t="s">
        <v>39</v>
      </c>
      <c r="B11" s="15"/>
      <c r="C11" s="15" t="s">
        <v>38</v>
      </c>
      <c r="D11" s="39" t="e">
        <f>IF('Berechnungsblatt (nur Ansicht)'!D14&gt;0,'Berechnungsblatt (nur Ansicht)'!D14/1000,(D4*D6/2100+D4*(1-D6)/(D9*D10)))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Ansicht)'!C15</f>
        <v>0</v>
      </c>
      <c r="E4" s="6"/>
    </row>
    <row r="5" spans="1:5" ht="15" customHeight="1" thickTop="1" thickBot="1" x14ac:dyDescent="0.3">
      <c r="A5" s="42" t="s">
        <v>60</v>
      </c>
      <c r="B5" s="15" t="s">
        <v>51</v>
      </c>
      <c r="C5" s="15" t="s">
        <v>16</v>
      </c>
      <c r="D5" s="41">
        <f>'Berechnungsblatt (nur Ansicht)'!H15</f>
        <v>123.08250000000002</v>
      </c>
      <c r="E5" s="6"/>
    </row>
    <row r="6" spans="1:5" ht="15" customHeight="1" thickTop="1" thickBot="1" x14ac:dyDescent="0.3">
      <c r="A6" s="6" t="s">
        <v>49</v>
      </c>
      <c r="B6" s="15" t="s">
        <v>48</v>
      </c>
      <c r="C6" s="15"/>
      <c r="D6" s="44">
        <v>0</v>
      </c>
      <c r="E6" s="6" t="s">
        <v>47</v>
      </c>
    </row>
    <row r="7" spans="1:5" ht="15" customHeight="1" thickTop="1" thickBot="1" x14ac:dyDescent="0.3">
      <c r="A7" s="191" t="s">
        <v>46</v>
      </c>
      <c r="B7" s="15" t="s">
        <v>45</v>
      </c>
      <c r="C7" s="15" t="s">
        <v>44</v>
      </c>
      <c r="D7" s="45">
        <v>0</v>
      </c>
      <c r="E7" s="6"/>
    </row>
    <row r="8" spans="1:5" ht="15" customHeight="1" thickTop="1" thickBot="1" x14ac:dyDescent="0.3">
      <c r="A8" s="192"/>
      <c r="B8" s="15" t="s">
        <v>43</v>
      </c>
      <c r="C8" s="15" t="s">
        <v>42</v>
      </c>
      <c r="D8" s="37">
        <v>0</v>
      </c>
      <c r="E8" s="6"/>
    </row>
    <row r="9" spans="1:5" ht="15" customHeight="1" thickTop="1" thickBot="1" x14ac:dyDescent="0.3">
      <c r="A9" s="192"/>
      <c r="B9" s="15" t="s">
        <v>57</v>
      </c>
      <c r="C9" s="15" t="s">
        <v>59</v>
      </c>
      <c r="D9" s="40" t="str">
        <f>'Berechnungsblatt (nur Ansicht)'!E15</f>
        <v/>
      </c>
      <c r="E9" s="6"/>
    </row>
    <row r="10" spans="1:5" ht="15" customHeight="1" thickTop="1" thickBot="1" x14ac:dyDescent="0.3">
      <c r="A10" s="193"/>
      <c r="B10" s="15" t="s">
        <v>41</v>
      </c>
      <c r="C10" s="15" t="s">
        <v>40</v>
      </c>
      <c r="D10" s="37">
        <v>48</v>
      </c>
      <c r="E10" s="6"/>
    </row>
    <row r="11" spans="1:5" ht="15" customHeight="1" thickTop="1" thickBot="1" x14ac:dyDescent="0.3">
      <c r="A11" s="6" t="s">
        <v>39</v>
      </c>
      <c r="B11" s="15"/>
      <c r="C11" s="15" t="s">
        <v>38</v>
      </c>
      <c r="D11" s="39" t="e">
        <f>IF('Berechnungsblatt (nur Ansicht)'!D15&gt;0,'Berechnungsblatt (nur Ansicht)'!D15/1000,(D4*D6/2100+D4*(1-D6)/(D9*D10)))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f>D4/0.88*D5</f>
        <v>0</v>
      </c>
      <c r="E23" s="6"/>
    </row>
    <row r="24" spans="1:5" ht="15" customHeight="1" thickTop="1" thickBot="1" x14ac:dyDescent="0.3">
      <c r="A24" s="6" t="s">
        <v>21</v>
      </c>
      <c r="B24" s="15" t="s">
        <v>20</v>
      </c>
      <c r="C24" s="15" t="s">
        <v>1</v>
      </c>
      <c r="D24" s="37">
        <f>D4*0.02*150</f>
        <v>0</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2:J40"/>
  <sheetViews>
    <sheetView zoomScaleNormal="100" workbookViewId="0">
      <selection activeCell="J10" sqref="J10"/>
    </sheetView>
  </sheetViews>
  <sheetFormatPr baseColWidth="10" defaultRowHeight="14.25" x14ac:dyDescent="0.2"/>
  <cols>
    <col min="1" max="1" width="22.25" bestFit="1" customWidth="1"/>
    <col min="2" max="6" width="10.125" customWidth="1"/>
    <col min="7" max="7" width="15.25" customWidth="1"/>
    <col min="8" max="8" width="10.125" customWidth="1"/>
    <col min="257" max="257" width="22.25" bestFit="1" customWidth="1"/>
    <col min="258" max="262" width="10.125" customWidth="1"/>
    <col min="263" max="263" width="15.25" customWidth="1"/>
    <col min="264" max="264" width="10.125" customWidth="1"/>
    <col min="513" max="513" width="22.25" bestFit="1" customWidth="1"/>
    <col min="514" max="518" width="10.125" customWidth="1"/>
    <col min="519" max="519" width="15.25" customWidth="1"/>
    <col min="520" max="520" width="10.125" customWidth="1"/>
    <col min="769" max="769" width="22.25" bestFit="1" customWidth="1"/>
    <col min="770" max="774" width="10.125" customWidth="1"/>
    <col min="775" max="775" width="15.25" customWidth="1"/>
    <col min="776" max="776" width="10.125" customWidth="1"/>
    <col min="1025" max="1025" width="22.25" bestFit="1" customWidth="1"/>
    <col min="1026" max="1030" width="10.125" customWidth="1"/>
    <col min="1031" max="1031" width="15.25" customWidth="1"/>
    <col min="1032" max="1032" width="10.125" customWidth="1"/>
    <col min="1281" max="1281" width="22.25" bestFit="1" customWidth="1"/>
    <col min="1282" max="1286" width="10.125" customWidth="1"/>
    <col min="1287" max="1287" width="15.25" customWidth="1"/>
    <col min="1288" max="1288" width="10.125" customWidth="1"/>
    <col min="1537" max="1537" width="22.25" bestFit="1" customWidth="1"/>
    <col min="1538" max="1542" width="10.125" customWidth="1"/>
    <col min="1543" max="1543" width="15.25" customWidth="1"/>
    <col min="1544" max="1544" width="10.125" customWidth="1"/>
    <col min="1793" max="1793" width="22.25" bestFit="1" customWidth="1"/>
    <col min="1794" max="1798" width="10.125" customWidth="1"/>
    <col min="1799" max="1799" width="15.25" customWidth="1"/>
    <col min="1800" max="1800" width="10.125" customWidth="1"/>
    <col min="2049" max="2049" width="22.25" bestFit="1" customWidth="1"/>
    <col min="2050" max="2054" width="10.125" customWidth="1"/>
    <col min="2055" max="2055" width="15.25" customWidth="1"/>
    <col min="2056" max="2056" width="10.125" customWidth="1"/>
    <col min="2305" max="2305" width="22.25" bestFit="1" customWidth="1"/>
    <col min="2306" max="2310" width="10.125" customWidth="1"/>
    <col min="2311" max="2311" width="15.25" customWidth="1"/>
    <col min="2312" max="2312" width="10.125" customWidth="1"/>
    <col min="2561" max="2561" width="22.25" bestFit="1" customWidth="1"/>
    <col min="2562" max="2566" width="10.125" customWidth="1"/>
    <col min="2567" max="2567" width="15.25" customWidth="1"/>
    <col min="2568" max="2568" width="10.125" customWidth="1"/>
    <col min="2817" max="2817" width="22.25" bestFit="1" customWidth="1"/>
    <col min="2818" max="2822" width="10.125" customWidth="1"/>
    <col min="2823" max="2823" width="15.25" customWidth="1"/>
    <col min="2824" max="2824" width="10.125" customWidth="1"/>
    <col min="3073" max="3073" width="22.25" bestFit="1" customWidth="1"/>
    <col min="3074" max="3078" width="10.125" customWidth="1"/>
    <col min="3079" max="3079" width="15.25" customWidth="1"/>
    <col min="3080" max="3080" width="10.125" customWidth="1"/>
    <col min="3329" max="3329" width="22.25" bestFit="1" customWidth="1"/>
    <col min="3330" max="3334" width="10.125" customWidth="1"/>
    <col min="3335" max="3335" width="15.25" customWidth="1"/>
    <col min="3336" max="3336" width="10.125" customWidth="1"/>
    <col min="3585" max="3585" width="22.25" bestFit="1" customWidth="1"/>
    <col min="3586" max="3590" width="10.125" customWidth="1"/>
    <col min="3591" max="3591" width="15.25" customWidth="1"/>
    <col min="3592" max="3592" width="10.125" customWidth="1"/>
    <col min="3841" max="3841" width="22.25" bestFit="1" customWidth="1"/>
    <col min="3842" max="3846" width="10.125" customWidth="1"/>
    <col min="3847" max="3847" width="15.25" customWidth="1"/>
    <col min="3848" max="3848" width="10.125" customWidth="1"/>
    <col min="4097" max="4097" width="22.25" bestFit="1" customWidth="1"/>
    <col min="4098" max="4102" width="10.125" customWidth="1"/>
    <col min="4103" max="4103" width="15.25" customWidth="1"/>
    <col min="4104" max="4104" width="10.125" customWidth="1"/>
    <col min="4353" max="4353" width="22.25" bestFit="1" customWidth="1"/>
    <col min="4354" max="4358" width="10.125" customWidth="1"/>
    <col min="4359" max="4359" width="15.25" customWidth="1"/>
    <col min="4360" max="4360" width="10.125" customWidth="1"/>
    <col min="4609" max="4609" width="22.25" bestFit="1" customWidth="1"/>
    <col min="4610" max="4614" width="10.125" customWidth="1"/>
    <col min="4615" max="4615" width="15.25" customWidth="1"/>
    <col min="4616" max="4616" width="10.125" customWidth="1"/>
    <col min="4865" max="4865" width="22.25" bestFit="1" customWidth="1"/>
    <col min="4866" max="4870" width="10.125" customWidth="1"/>
    <col min="4871" max="4871" width="15.25" customWidth="1"/>
    <col min="4872" max="4872" width="10.125" customWidth="1"/>
    <col min="5121" max="5121" width="22.25" bestFit="1" customWidth="1"/>
    <col min="5122" max="5126" width="10.125" customWidth="1"/>
    <col min="5127" max="5127" width="15.25" customWidth="1"/>
    <col min="5128" max="5128" width="10.125" customWidth="1"/>
    <col min="5377" max="5377" width="22.25" bestFit="1" customWidth="1"/>
    <col min="5378" max="5382" width="10.125" customWidth="1"/>
    <col min="5383" max="5383" width="15.25" customWidth="1"/>
    <col min="5384" max="5384" width="10.125" customWidth="1"/>
    <col min="5633" max="5633" width="22.25" bestFit="1" customWidth="1"/>
    <col min="5634" max="5638" width="10.125" customWidth="1"/>
    <col min="5639" max="5639" width="15.25" customWidth="1"/>
    <col min="5640" max="5640" width="10.125" customWidth="1"/>
    <col min="5889" max="5889" width="22.25" bestFit="1" customWidth="1"/>
    <col min="5890" max="5894" width="10.125" customWidth="1"/>
    <col min="5895" max="5895" width="15.25" customWidth="1"/>
    <col min="5896" max="5896" width="10.125" customWidth="1"/>
    <col min="6145" max="6145" width="22.25" bestFit="1" customWidth="1"/>
    <col min="6146" max="6150" width="10.125" customWidth="1"/>
    <col min="6151" max="6151" width="15.25" customWidth="1"/>
    <col min="6152" max="6152" width="10.125" customWidth="1"/>
    <col min="6401" max="6401" width="22.25" bestFit="1" customWidth="1"/>
    <col min="6402" max="6406" width="10.125" customWidth="1"/>
    <col min="6407" max="6407" width="15.25" customWidth="1"/>
    <col min="6408" max="6408" width="10.125" customWidth="1"/>
    <col min="6657" max="6657" width="22.25" bestFit="1" customWidth="1"/>
    <col min="6658" max="6662" width="10.125" customWidth="1"/>
    <col min="6663" max="6663" width="15.25" customWidth="1"/>
    <col min="6664" max="6664" width="10.125" customWidth="1"/>
    <col min="6913" max="6913" width="22.25" bestFit="1" customWidth="1"/>
    <col min="6914" max="6918" width="10.125" customWidth="1"/>
    <col min="6919" max="6919" width="15.25" customWidth="1"/>
    <col min="6920" max="6920" width="10.125" customWidth="1"/>
    <col min="7169" max="7169" width="22.25" bestFit="1" customWidth="1"/>
    <col min="7170" max="7174" width="10.125" customWidth="1"/>
    <col min="7175" max="7175" width="15.25" customWidth="1"/>
    <col min="7176" max="7176" width="10.125" customWidth="1"/>
    <col min="7425" max="7425" width="22.25" bestFit="1" customWidth="1"/>
    <col min="7426" max="7430" width="10.125" customWidth="1"/>
    <col min="7431" max="7431" width="15.25" customWidth="1"/>
    <col min="7432" max="7432" width="10.125" customWidth="1"/>
    <col min="7681" max="7681" width="22.25" bestFit="1" customWidth="1"/>
    <col min="7682" max="7686" width="10.125" customWidth="1"/>
    <col min="7687" max="7687" width="15.25" customWidth="1"/>
    <col min="7688" max="7688" width="10.125" customWidth="1"/>
    <col min="7937" max="7937" width="22.25" bestFit="1" customWidth="1"/>
    <col min="7938" max="7942" width="10.125" customWidth="1"/>
    <col min="7943" max="7943" width="15.25" customWidth="1"/>
    <col min="7944" max="7944" width="10.125" customWidth="1"/>
    <col min="8193" max="8193" width="22.25" bestFit="1" customWidth="1"/>
    <col min="8194" max="8198" width="10.125" customWidth="1"/>
    <col min="8199" max="8199" width="15.25" customWidth="1"/>
    <col min="8200" max="8200" width="10.125" customWidth="1"/>
    <col min="8449" max="8449" width="22.25" bestFit="1" customWidth="1"/>
    <col min="8450" max="8454" width="10.125" customWidth="1"/>
    <col min="8455" max="8455" width="15.25" customWidth="1"/>
    <col min="8456" max="8456" width="10.125" customWidth="1"/>
    <col min="8705" max="8705" width="22.25" bestFit="1" customWidth="1"/>
    <col min="8706" max="8710" width="10.125" customWidth="1"/>
    <col min="8711" max="8711" width="15.25" customWidth="1"/>
    <col min="8712" max="8712" width="10.125" customWidth="1"/>
    <col min="8961" max="8961" width="22.25" bestFit="1" customWidth="1"/>
    <col min="8962" max="8966" width="10.125" customWidth="1"/>
    <col min="8967" max="8967" width="15.25" customWidth="1"/>
    <col min="8968" max="8968" width="10.125" customWidth="1"/>
    <col min="9217" max="9217" width="22.25" bestFit="1" customWidth="1"/>
    <col min="9218" max="9222" width="10.125" customWidth="1"/>
    <col min="9223" max="9223" width="15.25" customWidth="1"/>
    <col min="9224" max="9224" width="10.125" customWidth="1"/>
    <col min="9473" max="9473" width="22.25" bestFit="1" customWidth="1"/>
    <col min="9474" max="9478" width="10.125" customWidth="1"/>
    <col min="9479" max="9479" width="15.25" customWidth="1"/>
    <col min="9480" max="9480" width="10.125" customWidth="1"/>
    <col min="9729" max="9729" width="22.25" bestFit="1" customWidth="1"/>
    <col min="9730" max="9734" width="10.125" customWidth="1"/>
    <col min="9735" max="9735" width="15.25" customWidth="1"/>
    <col min="9736" max="9736" width="10.125" customWidth="1"/>
    <col min="9985" max="9985" width="22.25" bestFit="1" customWidth="1"/>
    <col min="9986" max="9990" width="10.125" customWidth="1"/>
    <col min="9991" max="9991" width="15.25" customWidth="1"/>
    <col min="9992" max="9992" width="10.125" customWidth="1"/>
    <col min="10241" max="10241" width="22.25" bestFit="1" customWidth="1"/>
    <col min="10242" max="10246" width="10.125" customWidth="1"/>
    <col min="10247" max="10247" width="15.25" customWidth="1"/>
    <col min="10248" max="10248" width="10.125" customWidth="1"/>
    <col min="10497" max="10497" width="22.25" bestFit="1" customWidth="1"/>
    <col min="10498" max="10502" width="10.125" customWidth="1"/>
    <col min="10503" max="10503" width="15.25" customWidth="1"/>
    <col min="10504" max="10504" width="10.125" customWidth="1"/>
    <col min="10753" max="10753" width="22.25" bestFit="1" customWidth="1"/>
    <col min="10754" max="10758" width="10.125" customWidth="1"/>
    <col min="10759" max="10759" width="15.25" customWidth="1"/>
    <col min="10760" max="10760" width="10.125" customWidth="1"/>
    <col min="11009" max="11009" width="22.25" bestFit="1" customWidth="1"/>
    <col min="11010" max="11014" width="10.125" customWidth="1"/>
    <col min="11015" max="11015" width="15.25" customWidth="1"/>
    <col min="11016" max="11016" width="10.125" customWidth="1"/>
    <col min="11265" max="11265" width="22.25" bestFit="1" customWidth="1"/>
    <col min="11266" max="11270" width="10.125" customWidth="1"/>
    <col min="11271" max="11271" width="15.25" customWidth="1"/>
    <col min="11272" max="11272" width="10.125" customWidth="1"/>
    <col min="11521" max="11521" width="22.25" bestFit="1" customWidth="1"/>
    <col min="11522" max="11526" width="10.125" customWidth="1"/>
    <col min="11527" max="11527" width="15.25" customWidth="1"/>
    <col min="11528" max="11528" width="10.125" customWidth="1"/>
    <col min="11777" max="11777" width="22.25" bestFit="1" customWidth="1"/>
    <col min="11778" max="11782" width="10.125" customWidth="1"/>
    <col min="11783" max="11783" width="15.25" customWidth="1"/>
    <col min="11784" max="11784" width="10.125" customWidth="1"/>
    <col min="12033" max="12033" width="22.25" bestFit="1" customWidth="1"/>
    <col min="12034" max="12038" width="10.125" customWidth="1"/>
    <col min="12039" max="12039" width="15.25" customWidth="1"/>
    <col min="12040" max="12040" width="10.125" customWidth="1"/>
    <col min="12289" max="12289" width="22.25" bestFit="1" customWidth="1"/>
    <col min="12290" max="12294" width="10.125" customWidth="1"/>
    <col min="12295" max="12295" width="15.25" customWidth="1"/>
    <col min="12296" max="12296" width="10.125" customWidth="1"/>
    <col min="12545" max="12545" width="22.25" bestFit="1" customWidth="1"/>
    <col min="12546" max="12550" width="10.125" customWidth="1"/>
    <col min="12551" max="12551" width="15.25" customWidth="1"/>
    <col min="12552" max="12552" width="10.125" customWidth="1"/>
    <col min="12801" max="12801" width="22.25" bestFit="1" customWidth="1"/>
    <col min="12802" max="12806" width="10.125" customWidth="1"/>
    <col min="12807" max="12807" width="15.25" customWidth="1"/>
    <col min="12808" max="12808" width="10.125" customWidth="1"/>
    <col min="13057" max="13057" width="22.25" bestFit="1" customWidth="1"/>
    <col min="13058" max="13062" width="10.125" customWidth="1"/>
    <col min="13063" max="13063" width="15.25" customWidth="1"/>
    <col min="13064" max="13064" width="10.125" customWidth="1"/>
    <col min="13313" max="13313" width="22.25" bestFit="1" customWidth="1"/>
    <col min="13314" max="13318" width="10.125" customWidth="1"/>
    <col min="13319" max="13319" width="15.25" customWidth="1"/>
    <col min="13320" max="13320" width="10.125" customWidth="1"/>
    <col min="13569" max="13569" width="22.25" bestFit="1" customWidth="1"/>
    <col min="13570" max="13574" width="10.125" customWidth="1"/>
    <col min="13575" max="13575" width="15.25" customWidth="1"/>
    <col min="13576" max="13576" width="10.125" customWidth="1"/>
    <col min="13825" max="13825" width="22.25" bestFit="1" customWidth="1"/>
    <col min="13826" max="13830" width="10.125" customWidth="1"/>
    <col min="13831" max="13831" width="15.25" customWidth="1"/>
    <col min="13832" max="13832" width="10.125" customWidth="1"/>
    <col min="14081" max="14081" width="22.25" bestFit="1" customWidth="1"/>
    <col min="14082" max="14086" width="10.125" customWidth="1"/>
    <col min="14087" max="14087" width="15.25" customWidth="1"/>
    <col min="14088" max="14088" width="10.125" customWidth="1"/>
    <col min="14337" max="14337" width="22.25" bestFit="1" customWidth="1"/>
    <col min="14338" max="14342" width="10.125" customWidth="1"/>
    <col min="14343" max="14343" width="15.25" customWidth="1"/>
    <col min="14344" max="14344" width="10.125" customWidth="1"/>
    <col min="14593" max="14593" width="22.25" bestFit="1" customWidth="1"/>
    <col min="14594" max="14598" width="10.125" customWidth="1"/>
    <col min="14599" max="14599" width="15.25" customWidth="1"/>
    <col min="14600" max="14600" width="10.125" customWidth="1"/>
    <col min="14849" max="14849" width="22.25" bestFit="1" customWidth="1"/>
    <col min="14850" max="14854" width="10.125" customWidth="1"/>
    <col min="14855" max="14855" width="15.25" customWidth="1"/>
    <col min="14856" max="14856" width="10.125" customWidth="1"/>
    <col min="15105" max="15105" width="22.25" bestFit="1" customWidth="1"/>
    <col min="15106" max="15110" width="10.125" customWidth="1"/>
    <col min="15111" max="15111" width="15.25" customWidth="1"/>
    <col min="15112" max="15112" width="10.125" customWidth="1"/>
    <col min="15361" max="15361" width="22.25" bestFit="1" customWidth="1"/>
    <col min="15362" max="15366" width="10.125" customWidth="1"/>
    <col min="15367" max="15367" width="15.25" customWidth="1"/>
    <col min="15368" max="15368" width="10.125" customWidth="1"/>
    <col min="15617" max="15617" width="22.25" bestFit="1" customWidth="1"/>
    <col min="15618" max="15622" width="10.125" customWidth="1"/>
    <col min="15623" max="15623" width="15.25" customWidth="1"/>
    <col min="15624" max="15624" width="10.125" customWidth="1"/>
    <col min="15873" max="15873" width="22.25" bestFit="1" customWidth="1"/>
    <col min="15874" max="15878" width="10.125" customWidth="1"/>
    <col min="15879" max="15879" width="15.25" customWidth="1"/>
    <col min="15880" max="15880" width="10.125" customWidth="1"/>
    <col min="16129" max="16129" width="22.25" bestFit="1" customWidth="1"/>
    <col min="16130" max="16134" width="10.125" customWidth="1"/>
    <col min="16135" max="16135" width="15.25" customWidth="1"/>
    <col min="16136" max="16136" width="10.125" customWidth="1"/>
  </cols>
  <sheetData>
    <row r="2" spans="7:8" x14ac:dyDescent="0.2">
      <c r="G2" s="82" t="s">
        <v>69</v>
      </c>
      <c r="H2" s="83">
        <v>9.91</v>
      </c>
    </row>
    <row r="3" spans="7:8" x14ac:dyDescent="0.2">
      <c r="G3" s="84" t="s">
        <v>70</v>
      </c>
      <c r="H3" s="83">
        <v>1.06</v>
      </c>
    </row>
    <row r="17" spans="1:10" ht="41.25" thickBot="1" x14ac:dyDescent="0.25">
      <c r="A17" s="85" t="s">
        <v>71</v>
      </c>
      <c r="B17" s="86" t="s">
        <v>72</v>
      </c>
      <c r="C17" s="86" t="s">
        <v>73</v>
      </c>
      <c r="D17" s="86" t="s">
        <v>74</v>
      </c>
      <c r="E17" s="86" t="s">
        <v>75</v>
      </c>
      <c r="F17" s="86" t="s">
        <v>76</v>
      </c>
    </row>
    <row r="18" spans="1:10" ht="15" thickBot="1" x14ac:dyDescent="0.25">
      <c r="A18" s="194" t="s">
        <v>77</v>
      </c>
      <c r="B18" s="87">
        <v>106.17</v>
      </c>
      <c r="C18" s="88">
        <v>100.4</v>
      </c>
      <c r="D18" s="88">
        <v>99.09</v>
      </c>
      <c r="E18" s="89">
        <v>0.1195</v>
      </c>
      <c r="F18" s="90">
        <f>E18*0.9</f>
        <v>0.10754999999999999</v>
      </c>
      <c r="H18" s="91" t="s">
        <v>61</v>
      </c>
      <c r="I18" s="92"/>
      <c r="J18" s="93"/>
    </row>
    <row r="19" spans="1:10" ht="15" thickBot="1" x14ac:dyDescent="0.25">
      <c r="A19" s="195"/>
      <c r="B19" s="94">
        <v>115.01</v>
      </c>
      <c r="C19" s="95">
        <v>109.16</v>
      </c>
      <c r="D19" s="95">
        <v>107.82</v>
      </c>
      <c r="E19" s="96">
        <v>0.1197</v>
      </c>
      <c r="F19" s="90">
        <f t="shared" ref="F19:F29" si="0">E19*0.9</f>
        <v>0.10773000000000001</v>
      </c>
    </row>
    <row r="20" spans="1:10" ht="15" thickBot="1" x14ac:dyDescent="0.25">
      <c r="A20" s="195"/>
      <c r="B20" s="94">
        <v>128.63</v>
      </c>
      <c r="C20" s="95">
        <v>122.95</v>
      </c>
      <c r="D20" s="95">
        <v>121.53</v>
      </c>
      <c r="E20" s="96">
        <v>0.1212</v>
      </c>
      <c r="F20" s="90">
        <f t="shared" si="0"/>
        <v>0.10908000000000001</v>
      </c>
      <c r="H20" s="97" t="s">
        <v>78</v>
      </c>
      <c r="I20" s="98"/>
      <c r="J20" s="99"/>
    </row>
    <row r="21" spans="1:10" ht="14.25" customHeight="1" x14ac:dyDescent="0.2">
      <c r="A21" s="195"/>
      <c r="B21" s="94">
        <v>143.94999999999999</v>
      </c>
      <c r="C21" s="95">
        <v>137.91</v>
      </c>
      <c r="D21" s="95">
        <v>136.61000000000001</v>
      </c>
      <c r="E21" s="96">
        <v>0.12180000000000001</v>
      </c>
      <c r="F21" s="90">
        <f t="shared" si="0"/>
        <v>0.10962000000000001</v>
      </c>
    </row>
    <row r="22" spans="1:10" ht="14.25" customHeight="1" x14ac:dyDescent="0.2">
      <c r="A22" s="195"/>
      <c r="B22" s="94">
        <v>151.35</v>
      </c>
      <c r="C22" s="95">
        <v>145.16</v>
      </c>
      <c r="D22" s="95">
        <v>143.86000000000001</v>
      </c>
      <c r="E22" s="96">
        <v>0.1229</v>
      </c>
      <c r="F22" s="90">
        <f t="shared" si="0"/>
        <v>0.11061</v>
      </c>
    </row>
    <row r="23" spans="1:10" ht="14.25" customHeight="1" x14ac:dyDescent="0.2">
      <c r="A23" s="195"/>
      <c r="B23" s="94">
        <v>161.33000000000001</v>
      </c>
      <c r="C23" s="95">
        <v>155.41</v>
      </c>
      <c r="D23" s="95">
        <v>154.02000000000001</v>
      </c>
      <c r="E23" s="96">
        <v>0.1258</v>
      </c>
      <c r="F23" s="90">
        <f t="shared" si="0"/>
        <v>0.11322</v>
      </c>
    </row>
    <row r="24" spans="1:10" ht="14.25" customHeight="1" x14ac:dyDescent="0.2">
      <c r="A24" s="195"/>
      <c r="B24" s="94">
        <v>156.06</v>
      </c>
      <c r="C24" s="95">
        <v>150.03</v>
      </c>
      <c r="D24" s="95">
        <v>148.63999999999999</v>
      </c>
      <c r="E24" s="96">
        <v>0.13780000000000001</v>
      </c>
      <c r="F24" s="90">
        <f t="shared" si="0"/>
        <v>0.12402000000000001</v>
      </c>
    </row>
    <row r="25" spans="1:10" ht="14.25" customHeight="1" x14ac:dyDescent="0.2">
      <c r="A25" s="195"/>
      <c r="B25" s="94">
        <v>161.91999999999999</v>
      </c>
      <c r="C25" s="95">
        <v>156.15</v>
      </c>
      <c r="D25" s="95">
        <v>154.86000000000001</v>
      </c>
      <c r="E25" s="96">
        <v>0.13930000000000001</v>
      </c>
      <c r="F25" s="90">
        <f t="shared" si="0"/>
        <v>0.12537000000000001</v>
      </c>
    </row>
    <row r="26" spans="1:10" ht="14.25" customHeight="1" x14ac:dyDescent="0.2">
      <c r="A26" s="195"/>
      <c r="B26" s="94">
        <v>150.68</v>
      </c>
      <c r="C26" s="95">
        <v>144.79</v>
      </c>
      <c r="D26" s="95">
        <v>143.47999999999999</v>
      </c>
      <c r="E26" s="96">
        <v>0.14000000000000001</v>
      </c>
      <c r="F26" s="90">
        <f t="shared" si="0"/>
        <v>0.12600000000000003</v>
      </c>
    </row>
    <row r="27" spans="1:10" ht="14.25" customHeight="1" x14ac:dyDescent="0.2">
      <c r="A27" s="195"/>
      <c r="B27" s="94">
        <v>156.31</v>
      </c>
      <c r="C27" s="95">
        <v>150.41999999999999</v>
      </c>
      <c r="D27" s="95">
        <v>148.5</v>
      </c>
      <c r="E27" s="96">
        <v>0.16189999999999999</v>
      </c>
      <c r="F27" s="90">
        <f t="shared" si="0"/>
        <v>0.14571000000000001</v>
      </c>
    </row>
    <row r="28" spans="1:10" ht="14.25" customHeight="1" x14ac:dyDescent="0.2">
      <c r="A28" s="195"/>
      <c r="B28" s="94">
        <v>144.06</v>
      </c>
      <c r="C28" s="95">
        <v>138.18</v>
      </c>
      <c r="D28" s="95">
        <v>136.85</v>
      </c>
      <c r="E28" s="96">
        <v>0.1656</v>
      </c>
      <c r="F28" s="90">
        <f t="shared" si="0"/>
        <v>0.14904000000000001</v>
      </c>
    </row>
    <row r="29" spans="1:10" ht="15" thickBot="1" x14ac:dyDescent="0.25">
      <c r="A29" s="195"/>
      <c r="B29" s="100">
        <v>135.15</v>
      </c>
      <c r="C29" s="101">
        <v>129.37</v>
      </c>
      <c r="D29" s="101">
        <v>127.99</v>
      </c>
      <c r="E29" s="102">
        <v>0.1656</v>
      </c>
      <c r="F29" s="90">
        <f t="shared" si="0"/>
        <v>0.14904000000000001</v>
      </c>
    </row>
    <row r="30" spans="1:10" ht="14.25" customHeight="1" x14ac:dyDescent="0.2">
      <c r="A30" s="85"/>
      <c r="B30" s="86"/>
      <c r="C30" s="86"/>
      <c r="D30" s="86"/>
      <c r="E30" s="103"/>
      <c r="F30" s="104"/>
    </row>
    <row r="31" spans="1:10" ht="15" thickBot="1" x14ac:dyDescent="0.25">
      <c r="A31" s="105" t="s">
        <v>79</v>
      </c>
      <c r="B31" s="106">
        <f>AVERAGE(B18:B29)</f>
        <v>142.55166666666668</v>
      </c>
      <c r="C31" s="106">
        <f>AVERAGE(C18:C29)</f>
        <v>136.66083333333333</v>
      </c>
      <c r="D31" s="106">
        <f>AVERAGE(D18:D29)</f>
        <v>135.27083333333334</v>
      </c>
      <c r="E31" s="107"/>
      <c r="F31" s="108"/>
    </row>
    <row r="32" spans="1:10" ht="15" thickBot="1" x14ac:dyDescent="0.25">
      <c r="A32" s="105" t="s">
        <v>80</v>
      </c>
      <c r="B32" s="109">
        <f>B31/$H$2/$H$3*10</f>
        <v>135.7040407694407</v>
      </c>
      <c r="C32" s="110">
        <f>C31/$H$2/$H$3*10</f>
        <v>130.09618008618446</v>
      </c>
      <c r="D32" s="111">
        <f>D31/$H$2/$H$3*10</f>
        <v>128.77295026305936</v>
      </c>
      <c r="E32" s="107"/>
      <c r="F32" s="112">
        <f>AVERAGE(F18:F29)*1000</f>
        <v>123.08250000000002</v>
      </c>
    </row>
    <row r="33" spans="1:8" ht="14.25" customHeight="1" x14ac:dyDescent="0.2">
      <c r="A33" s="85"/>
      <c r="B33" s="86"/>
      <c r="C33" s="86"/>
      <c r="D33" s="86"/>
      <c r="E33" s="103"/>
      <c r="F33" s="104"/>
    </row>
    <row r="34" spans="1:8" x14ac:dyDescent="0.2">
      <c r="A34" s="85"/>
      <c r="B34" s="86"/>
      <c r="C34" s="86"/>
      <c r="D34" s="86"/>
      <c r="E34" s="103"/>
      <c r="F34" s="104"/>
    </row>
    <row r="38" spans="1:8" x14ac:dyDescent="0.2">
      <c r="A38" s="84"/>
      <c r="B38" s="84"/>
      <c r="C38" s="84"/>
      <c r="D38" s="84"/>
    </row>
    <row r="39" spans="1:8" x14ac:dyDescent="0.2">
      <c r="C39" s="84"/>
      <c r="D39" s="84"/>
      <c r="E39" s="84"/>
      <c r="F39" s="84"/>
      <c r="G39" s="84"/>
      <c r="H39" s="84"/>
    </row>
    <row r="40" spans="1:8" x14ac:dyDescent="0.2">
      <c r="C40" s="84"/>
      <c r="D40" s="84"/>
      <c r="E40" s="84"/>
      <c r="F40" s="84"/>
      <c r="G40" s="84"/>
      <c r="H40" s="84"/>
    </row>
  </sheetData>
  <mergeCells count="1">
    <mergeCell ref="A18:A29"/>
  </mergeCells>
  <hyperlinks>
    <hyperlink ref="A18:A29" r:id="rId1" display="https://www.bfs.admin.ch/bfs/de/home/dienstleistungen/fuer-medienschaffende/alle-veroeffentlichungen.assetdetail.3142800.html" xr:uid="{00000000-0004-0000-0E00-000000000000}"/>
  </hyperlinks>
  <pageMargins left="0.70866141732283472" right="0.70866141732283472" top="0.74803149606299213" bottom="0.74803149606299213" header="0.31496062992125984" footer="0.31496062992125984"/>
  <pageSetup paperSize="9" orientation="landscape" r:id="rId2"/>
  <headerFooter>
    <oddHeader>&amp;R&amp;G</oddHeader>
    <oddFooter>&amp;L&amp;9&amp;F&amp;C&amp;9&amp;A&amp;R&amp;9&amp;D</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3" tint="0.39997558519241921"/>
    <pageSetUpPr fitToPage="1"/>
  </sheetPr>
  <dimension ref="A1:L41"/>
  <sheetViews>
    <sheetView showGridLines="0" zoomScaleNormal="100" workbookViewId="0">
      <selection activeCell="E15" sqref="E15"/>
    </sheetView>
  </sheetViews>
  <sheetFormatPr baseColWidth="10" defaultColWidth="9" defaultRowHeight="14.25" x14ac:dyDescent="0.2"/>
  <cols>
    <col min="1" max="1" width="105.75" customWidth="1"/>
  </cols>
  <sheetData>
    <row r="1" spans="1:12" x14ac:dyDescent="0.2">
      <c r="A1" s="48"/>
      <c r="B1" s="48"/>
      <c r="C1" s="48"/>
      <c r="D1" s="48"/>
      <c r="E1" s="48"/>
      <c r="F1" s="48"/>
      <c r="G1" s="48"/>
      <c r="H1" s="48"/>
      <c r="I1" s="48"/>
      <c r="J1" s="48"/>
      <c r="K1" s="48"/>
      <c r="L1" s="48"/>
    </row>
    <row r="2" spans="1:12" ht="15.75" x14ac:dyDescent="0.25">
      <c r="A2" s="70" t="s">
        <v>167</v>
      </c>
      <c r="B2" s="48"/>
      <c r="C2" s="48"/>
      <c r="D2" s="48"/>
      <c r="E2" s="48"/>
      <c r="F2" s="48"/>
      <c r="G2" s="48"/>
      <c r="H2" s="48"/>
      <c r="I2" s="48"/>
      <c r="J2" s="48"/>
      <c r="K2" s="48"/>
      <c r="L2" s="48"/>
    </row>
    <row r="3" spans="1:12" x14ac:dyDescent="0.2">
      <c r="A3" s="48"/>
      <c r="B3" s="48"/>
      <c r="C3" s="48"/>
      <c r="D3" s="48"/>
      <c r="E3" s="48"/>
      <c r="F3" s="48"/>
      <c r="G3" s="48"/>
      <c r="H3" s="48"/>
      <c r="I3" s="48"/>
      <c r="J3" s="48"/>
      <c r="K3" s="48"/>
      <c r="L3" s="48"/>
    </row>
    <row r="4" spans="1:12" x14ac:dyDescent="0.2">
      <c r="A4" s="48"/>
      <c r="B4" s="48"/>
      <c r="C4" s="48"/>
      <c r="D4" s="48"/>
      <c r="E4" s="48"/>
      <c r="F4" s="48"/>
      <c r="G4" s="48"/>
      <c r="H4" s="48"/>
      <c r="I4" s="48"/>
      <c r="J4" s="48"/>
      <c r="K4" s="48"/>
      <c r="L4" s="48"/>
    </row>
    <row r="5" spans="1:12" x14ac:dyDescent="0.2">
      <c r="A5" s="48"/>
      <c r="B5" s="48"/>
      <c r="C5" s="48"/>
      <c r="D5" s="48"/>
      <c r="E5" s="48"/>
      <c r="F5" s="48"/>
      <c r="G5" s="48"/>
      <c r="H5" s="48"/>
      <c r="I5" s="48"/>
      <c r="J5" s="48"/>
      <c r="K5" s="48"/>
      <c r="L5" s="48"/>
    </row>
    <row r="6" spans="1:12" x14ac:dyDescent="0.2">
      <c r="A6" s="48"/>
      <c r="B6" s="48"/>
      <c r="C6" s="48"/>
      <c r="D6" s="48"/>
      <c r="E6" s="48"/>
      <c r="F6" s="48"/>
      <c r="G6" s="48"/>
      <c r="H6" s="48"/>
      <c r="I6" s="48"/>
      <c r="J6" s="48"/>
      <c r="K6" s="48"/>
      <c r="L6" s="48"/>
    </row>
    <row r="7" spans="1:12" x14ac:dyDescent="0.2">
      <c r="A7" s="48"/>
      <c r="B7" s="48"/>
      <c r="C7" s="48"/>
      <c r="D7" s="48"/>
      <c r="E7" s="48"/>
      <c r="F7" s="48"/>
      <c r="G7" s="48"/>
      <c r="H7" s="48"/>
      <c r="I7" s="48"/>
      <c r="J7" s="48"/>
      <c r="K7" s="48"/>
      <c r="L7" s="48"/>
    </row>
    <row r="8" spans="1:12" x14ac:dyDescent="0.2">
      <c r="A8" s="48"/>
      <c r="B8" s="48"/>
      <c r="C8" s="48"/>
      <c r="D8" s="48"/>
      <c r="E8" s="48"/>
      <c r="F8" s="48"/>
      <c r="G8" s="48"/>
      <c r="H8" s="48"/>
      <c r="I8" s="48"/>
      <c r="J8" s="48"/>
      <c r="K8" s="48"/>
      <c r="L8" s="48"/>
    </row>
    <row r="9" spans="1:12" x14ac:dyDescent="0.2">
      <c r="A9" s="48"/>
      <c r="B9" s="48"/>
      <c r="C9" s="48"/>
      <c r="D9" s="48"/>
      <c r="E9" s="48"/>
      <c r="F9" s="48"/>
      <c r="G9" s="48"/>
      <c r="H9" s="48"/>
      <c r="I9" s="48"/>
      <c r="J9" s="48"/>
      <c r="K9" s="48"/>
      <c r="L9" s="48"/>
    </row>
    <row r="10" spans="1:12" x14ac:dyDescent="0.2">
      <c r="A10" s="48"/>
      <c r="B10" s="48"/>
      <c r="C10" s="48"/>
      <c r="D10" s="48"/>
      <c r="E10" s="48"/>
      <c r="F10" s="48"/>
      <c r="G10" s="48"/>
      <c r="H10" s="48"/>
      <c r="I10" s="48"/>
      <c r="J10" s="48"/>
      <c r="K10" s="48"/>
      <c r="L10" s="48"/>
    </row>
    <row r="11" spans="1:12" ht="15" customHeight="1" x14ac:dyDescent="0.2">
      <c r="A11" s="48"/>
      <c r="B11" s="48"/>
      <c r="C11" s="48"/>
      <c r="D11" s="48"/>
      <c r="E11" s="48"/>
      <c r="F11" s="48"/>
      <c r="G11" s="48"/>
      <c r="H11" s="48"/>
      <c r="I11" s="48"/>
      <c r="J11" s="48"/>
      <c r="K11" s="48"/>
      <c r="L11" s="48"/>
    </row>
    <row r="12" spans="1:12" x14ac:dyDescent="0.2">
      <c r="A12" s="48"/>
      <c r="B12" s="48"/>
      <c r="C12" s="48"/>
      <c r="D12" s="48"/>
      <c r="E12" s="48"/>
      <c r="F12" s="48"/>
      <c r="G12" s="48"/>
      <c r="H12" s="48"/>
      <c r="I12" s="48"/>
      <c r="J12" s="48"/>
      <c r="K12" s="48"/>
      <c r="L12" s="48"/>
    </row>
    <row r="13" spans="1:12" x14ac:dyDescent="0.2">
      <c r="A13" s="48"/>
      <c r="B13" s="48"/>
      <c r="C13" s="48"/>
      <c r="D13" s="48"/>
      <c r="E13" s="48"/>
      <c r="F13" s="48"/>
      <c r="G13" s="48"/>
      <c r="H13" s="48"/>
      <c r="I13" s="48"/>
      <c r="J13" s="48"/>
      <c r="K13" s="48"/>
      <c r="L13" s="48"/>
    </row>
    <row r="14" spans="1:12" x14ac:dyDescent="0.2">
      <c r="A14" s="48"/>
      <c r="B14" s="48"/>
      <c r="C14" s="48"/>
      <c r="D14" s="48"/>
      <c r="E14" s="48"/>
      <c r="F14" s="48"/>
      <c r="G14" s="48"/>
      <c r="H14" s="48"/>
      <c r="I14" s="48"/>
      <c r="J14" s="48"/>
      <c r="K14" s="48"/>
      <c r="L14" s="48"/>
    </row>
    <row r="15" spans="1:12" x14ac:dyDescent="0.2">
      <c r="A15" s="48"/>
      <c r="B15" s="48"/>
      <c r="C15" s="48"/>
      <c r="D15" s="48"/>
      <c r="E15" s="48"/>
      <c r="F15" s="48"/>
      <c r="G15" s="48"/>
      <c r="H15" s="48"/>
      <c r="I15" s="48"/>
      <c r="J15" s="48"/>
      <c r="K15" s="48"/>
      <c r="L15" s="48"/>
    </row>
    <row r="16" spans="1:12" x14ac:dyDescent="0.2">
      <c r="A16" s="48"/>
      <c r="B16" s="48"/>
      <c r="C16" s="48"/>
      <c r="D16" s="48"/>
      <c r="E16" s="48"/>
      <c r="F16" s="48"/>
      <c r="G16" s="48"/>
      <c r="H16" s="48"/>
      <c r="I16" s="48"/>
      <c r="J16" s="48"/>
      <c r="K16" s="48"/>
      <c r="L16" s="48"/>
    </row>
    <row r="17" spans="1:12" x14ac:dyDescent="0.2">
      <c r="A17" s="48"/>
      <c r="B17" s="48"/>
      <c r="C17" s="48"/>
      <c r="D17" s="48"/>
      <c r="E17" s="48"/>
      <c r="F17" s="48"/>
      <c r="G17" s="48"/>
      <c r="H17" s="48"/>
      <c r="I17" s="48"/>
      <c r="J17" s="48"/>
      <c r="K17" s="48"/>
      <c r="L17" s="48"/>
    </row>
    <row r="18" spans="1:12" x14ac:dyDescent="0.2">
      <c r="A18" s="48"/>
      <c r="B18" s="48"/>
      <c r="C18" s="48"/>
      <c r="D18" s="48"/>
      <c r="E18" s="48"/>
      <c r="F18" s="48"/>
      <c r="G18" s="48"/>
      <c r="H18" s="48"/>
      <c r="I18" s="48"/>
      <c r="J18" s="48"/>
      <c r="K18" s="48"/>
      <c r="L18" s="48"/>
    </row>
    <row r="19" spans="1:12" x14ac:dyDescent="0.2">
      <c r="A19" s="48"/>
      <c r="B19" s="48"/>
      <c r="C19" s="48"/>
      <c r="D19" s="48"/>
      <c r="E19" s="48"/>
      <c r="F19" s="48"/>
      <c r="G19" s="48"/>
      <c r="H19" s="48"/>
      <c r="I19" s="48"/>
      <c r="J19" s="48"/>
      <c r="K19" s="48"/>
      <c r="L19" s="48"/>
    </row>
    <row r="20" spans="1:12" x14ac:dyDescent="0.2">
      <c r="A20" s="48"/>
      <c r="B20" s="48"/>
      <c r="C20" s="48"/>
      <c r="D20" s="48"/>
      <c r="E20" s="48"/>
      <c r="F20" s="48"/>
      <c r="G20" s="48"/>
      <c r="H20" s="48"/>
      <c r="I20" s="48"/>
      <c r="J20" s="48"/>
      <c r="K20" s="48"/>
      <c r="L20" s="48"/>
    </row>
    <row r="21" spans="1:12" x14ac:dyDescent="0.2">
      <c r="A21" s="48"/>
      <c r="B21" s="48"/>
      <c r="C21" s="48"/>
      <c r="D21" s="48"/>
      <c r="E21" s="48"/>
      <c r="F21" s="48"/>
      <c r="G21" s="48"/>
      <c r="H21" s="48"/>
      <c r="I21" s="48"/>
      <c r="J21" s="48"/>
      <c r="K21" s="48"/>
      <c r="L21" s="48"/>
    </row>
    <row r="22" spans="1:12" x14ac:dyDescent="0.2">
      <c r="A22" s="48"/>
      <c r="B22" s="48"/>
      <c r="C22" s="48"/>
      <c r="D22" s="48"/>
      <c r="E22" s="48"/>
      <c r="F22" s="48"/>
      <c r="G22" s="48"/>
      <c r="H22" s="48"/>
      <c r="I22" s="48"/>
      <c r="J22" s="48"/>
      <c r="K22" s="48"/>
      <c r="L22" s="48"/>
    </row>
    <row r="23" spans="1:12" x14ac:dyDescent="0.2">
      <c r="A23" s="48"/>
      <c r="B23" s="48"/>
      <c r="C23" s="48"/>
      <c r="D23" s="48"/>
      <c r="E23" s="48"/>
      <c r="F23" s="48"/>
      <c r="G23" s="48"/>
      <c r="H23" s="48"/>
      <c r="I23" s="48"/>
      <c r="J23" s="48"/>
      <c r="K23" s="48"/>
      <c r="L23" s="48"/>
    </row>
    <row r="24" spans="1:12" x14ac:dyDescent="0.2">
      <c r="A24" s="48"/>
      <c r="B24" s="48"/>
      <c r="C24" s="48"/>
      <c r="D24" s="48"/>
      <c r="E24" s="48"/>
      <c r="F24" s="48"/>
      <c r="G24" s="48"/>
      <c r="H24" s="48"/>
      <c r="I24" s="48"/>
      <c r="J24" s="48"/>
      <c r="K24" s="48"/>
      <c r="L24" s="48"/>
    </row>
    <row r="25" spans="1:12" x14ac:dyDescent="0.2">
      <c r="A25" s="48"/>
      <c r="B25" s="48"/>
      <c r="C25" s="48"/>
      <c r="D25" s="48"/>
      <c r="E25" s="48"/>
      <c r="F25" s="48"/>
      <c r="G25" s="48"/>
      <c r="H25" s="48"/>
      <c r="I25" s="48"/>
      <c r="J25" s="48"/>
      <c r="K25" s="48"/>
      <c r="L25" s="48"/>
    </row>
    <row r="26" spans="1:12" x14ac:dyDescent="0.2">
      <c r="A26" s="48"/>
      <c r="B26" s="48"/>
      <c r="C26" s="48"/>
      <c r="D26" s="48"/>
      <c r="E26" s="48"/>
      <c r="F26" s="48"/>
      <c r="G26" s="48"/>
      <c r="H26" s="48"/>
      <c r="I26" s="48"/>
      <c r="J26" s="48"/>
      <c r="K26" s="48"/>
      <c r="L26" s="48"/>
    </row>
    <row r="27" spans="1:12" x14ac:dyDescent="0.2">
      <c r="A27" s="48"/>
      <c r="B27" s="48"/>
      <c r="C27" s="48"/>
      <c r="D27" s="48"/>
      <c r="E27" s="48"/>
      <c r="F27" s="48"/>
      <c r="G27" s="48"/>
      <c r="H27" s="48"/>
      <c r="I27" s="48"/>
      <c r="J27" s="48"/>
      <c r="K27" s="48"/>
      <c r="L27" s="48"/>
    </row>
    <row r="28" spans="1:12" x14ac:dyDescent="0.2">
      <c r="A28" s="48"/>
      <c r="B28" s="48"/>
      <c r="C28" s="48"/>
      <c r="D28" s="48"/>
      <c r="E28" s="48"/>
      <c r="F28" s="48"/>
      <c r="G28" s="48"/>
      <c r="H28" s="48"/>
      <c r="I28" s="48"/>
      <c r="J28" s="48"/>
      <c r="K28" s="48"/>
      <c r="L28" s="48"/>
    </row>
    <row r="29" spans="1:12" x14ac:dyDescent="0.2">
      <c r="A29" s="48"/>
      <c r="B29" s="48"/>
      <c r="C29" s="48"/>
      <c r="D29" s="48"/>
      <c r="E29" s="48"/>
      <c r="F29" s="48"/>
      <c r="G29" s="48"/>
      <c r="H29" s="48"/>
      <c r="I29" s="48"/>
      <c r="J29" s="48"/>
      <c r="K29" s="48"/>
      <c r="L29" s="48"/>
    </row>
    <row r="30" spans="1:12" x14ac:dyDescent="0.2">
      <c r="A30" s="48"/>
      <c r="B30" s="48"/>
      <c r="C30" s="48"/>
      <c r="D30" s="48"/>
      <c r="E30" s="48"/>
      <c r="F30" s="48"/>
      <c r="G30" s="48"/>
      <c r="H30" s="48"/>
      <c r="I30" s="48"/>
      <c r="J30" s="48"/>
      <c r="K30" s="48"/>
      <c r="L30" s="48"/>
    </row>
    <row r="31" spans="1:12" x14ac:dyDescent="0.2">
      <c r="A31" s="48"/>
      <c r="B31" s="48"/>
      <c r="C31" s="48"/>
      <c r="D31" s="48"/>
      <c r="E31" s="48"/>
      <c r="F31" s="48"/>
      <c r="G31" s="48"/>
      <c r="H31" s="48"/>
      <c r="I31" s="48"/>
      <c r="J31" s="48"/>
      <c r="K31" s="48"/>
      <c r="L31" s="48"/>
    </row>
    <row r="32" spans="1:12" x14ac:dyDescent="0.2">
      <c r="A32" s="48"/>
      <c r="B32" s="48"/>
      <c r="C32" s="48"/>
      <c r="D32" s="48"/>
      <c r="E32" s="48"/>
      <c r="F32" s="48"/>
      <c r="G32" s="48"/>
      <c r="H32" s="48"/>
      <c r="I32" s="48"/>
      <c r="J32" s="48"/>
      <c r="K32" s="48"/>
      <c r="L32" s="48"/>
    </row>
    <row r="33" spans="1:12" x14ac:dyDescent="0.2">
      <c r="A33" s="48"/>
      <c r="B33" s="48"/>
      <c r="C33" s="48"/>
      <c r="D33" s="48"/>
      <c r="E33" s="48"/>
      <c r="F33" s="48"/>
      <c r="G33" s="48"/>
      <c r="H33" s="48"/>
      <c r="I33" s="48"/>
      <c r="J33" s="48"/>
      <c r="K33" s="48"/>
      <c r="L33" s="48"/>
    </row>
    <row r="34" spans="1:12" ht="15" x14ac:dyDescent="0.25">
      <c r="A34" s="155" t="s">
        <v>174</v>
      </c>
    </row>
    <row r="35" spans="1:12" x14ac:dyDescent="0.2">
      <c r="A35" s="148" t="s">
        <v>116</v>
      </c>
    </row>
    <row r="37" spans="1:12" ht="57" x14ac:dyDescent="0.2">
      <c r="A37" s="149" t="s">
        <v>117</v>
      </c>
    </row>
    <row r="39" spans="1:12" x14ac:dyDescent="0.2">
      <c r="A39" t="s">
        <v>118</v>
      </c>
    </row>
    <row r="41" spans="1:12" ht="41.45" customHeight="1" x14ac:dyDescent="0.2">
      <c r="A41" s="149" t="s">
        <v>168</v>
      </c>
    </row>
  </sheetData>
  <sheetProtection algorithmName="SHA-512" hashValue="cuXrOFAlDRS8pQ1d30PoHzOiJyisTYWzQl/s4KxEVAzq29iTCsq7+gZNyyZxWR3UiiwuW/f5D2Z9eEz9vadxKQ==" saltValue="H+72P7ffobNp8adcq00vnw==" spinCount="100000" sheet="1" objects="1" scenarios="1"/>
  <pageMargins left="0.70866141732283472" right="0.70866141732283472" top="0.74803149606299213" bottom="0.74803149606299213" header="0.31496062992125984" footer="0.31496062992125984"/>
  <pageSetup paperSize="8" scale="86" orientation="landscape" r:id="rId1"/>
  <headerFooter>
    <oddHeader>&amp;R&amp;G</oddHeader>
    <oddFooter>&amp;L&amp;9&amp;F&amp;C&amp;9&amp;A&amp;R&amp;9&amp;D</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3" tint="0.39997558519241921"/>
    <pageSetUpPr fitToPage="1"/>
  </sheetPr>
  <dimension ref="A1:P54"/>
  <sheetViews>
    <sheetView showGridLines="0" tabSelected="1" zoomScaleNormal="100" workbookViewId="0">
      <selection activeCell="Q11" sqref="Q11"/>
    </sheetView>
  </sheetViews>
  <sheetFormatPr baseColWidth="10" defaultColWidth="9" defaultRowHeight="12.75" x14ac:dyDescent="0.2"/>
  <cols>
    <col min="1" max="1" width="18.875" style="1" customWidth="1"/>
    <col min="2" max="2" width="17.625" style="1" customWidth="1"/>
    <col min="3" max="3" width="9.375" style="1" customWidth="1"/>
    <col min="4" max="4" width="10" style="1" customWidth="1"/>
    <col min="5" max="5" width="9" style="1" customWidth="1"/>
    <col min="6" max="6" width="13.625" style="1" customWidth="1"/>
    <col min="7" max="7" width="10.875" style="1" customWidth="1"/>
    <col min="8" max="9" width="9" style="1"/>
    <col min="10" max="10" width="9.875" style="1" customWidth="1"/>
    <col min="11" max="11" width="10.125" style="1" customWidth="1"/>
    <col min="12" max="12" width="11.375" style="1" customWidth="1"/>
    <col min="13" max="13" width="10.125" style="1" customWidth="1"/>
    <col min="14" max="14" width="12.375" style="1" customWidth="1"/>
    <col min="15" max="15" width="12.875" style="1" customWidth="1"/>
    <col min="16" max="16" width="20.75" style="1" customWidth="1"/>
    <col min="17" max="16384" width="9" style="1"/>
  </cols>
  <sheetData>
    <row r="1" spans="1:16" ht="8.25" customHeight="1" x14ac:dyDescent="0.2"/>
    <row r="2" spans="1:16" ht="15.75" x14ac:dyDescent="0.25">
      <c r="A2" s="70" t="s">
        <v>119</v>
      </c>
    </row>
    <row r="3" spans="1:16" ht="6" customHeight="1" x14ac:dyDescent="0.2">
      <c r="A3" s="116"/>
      <c r="B3" s="116"/>
      <c r="C3" s="116"/>
      <c r="D3" s="116"/>
      <c r="E3" s="116"/>
      <c r="F3" s="116"/>
      <c r="G3" s="116"/>
      <c r="H3" s="116"/>
      <c r="I3" s="116"/>
      <c r="J3" s="116"/>
      <c r="K3" s="116"/>
      <c r="L3" s="116"/>
      <c r="N3" s="116"/>
      <c r="O3" s="116"/>
    </row>
    <row r="4" spans="1:16" ht="15" x14ac:dyDescent="0.2">
      <c r="A4" s="175" t="s">
        <v>61</v>
      </c>
      <c r="B4" s="176"/>
      <c r="C4" s="176"/>
      <c r="D4" s="176"/>
      <c r="E4" s="176"/>
      <c r="F4" s="176"/>
      <c r="G4" s="176"/>
      <c r="H4" s="176"/>
      <c r="I4" s="176"/>
      <c r="J4" s="176"/>
      <c r="K4" s="176"/>
      <c r="L4" s="177"/>
      <c r="M4" s="71"/>
      <c r="N4" s="166" t="s">
        <v>67</v>
      </c>
      <c r="O4" s="167"/>
      <c r="P4" s="60"/>
    </row>
    <row r="5" spans="1:16" ht="68.25" customHeight="1" thickBot="1" x14ac:dyDescent="0.25">
      <c r="A5" s="129" t="s">
        <v>120</v>
      </c>
      <c r="B5" s="130" t="s">
        <v>121</v>
      </c>
      <c r="C5" s="131" t="s">
        <v>122</v>
      </c>
      <c r="D5" s="131" t="s">
        <v>169</v>
      </c>
      <c r="E5" s="131" t="s">
        <v>123</v>
      </c>
      <c r="F5" s="131" t="s">
        <v>124</v>
      </c>
      <c r="G5" s="131" t="s">
        <v>125</v>
      </c>
      <c r="H5" s="131" t="s">
        <v>126</v>
      </c>
      <c r="I5" s="131" t="s">
        <v>128</v>
      </c>
      <c r="J5" s="131" t="s">
        <v>127</v>
      </c>
      <c r="K5" s="131" t="s">
        <v>129</v>
      </c>
      <c r="L5" s="134" t="s">
        <v>130</v>
      </c>
      <c r="M5" s="135"/>
      <c r="N5" s="137" t="s">
        <v>131</v>
      </c>
      <c r="O5" s="136" t="s">
        <v>132</v>
      </c>
    </row>
    <row r="6" spans="1:16" ht="27" customHeight="1" thickBot="1" x14ac:dyDescent="0.25">
      <c r="A6" s="132" t="s">
        <v>133</v>
      </c>
      <c r="B6" s="133"/>
      <c r="C6" s="133" t="s">
        <v>53</v>
      </c>
      <c r="D6" s="133" t="s">
        <v>82</v>
      </c>
      <c r="E6" s="133" t="s">
        <v>58</v>
      </c>
      <c r="F6" s="133" t="s">
        <v>170</v>
      </c>
      <c r="G6" s="133" t="s">
        <v>53</v>
      </c>
      <c r="H6" s="133" t="s">
        <v>32</v>
      </c>
      <c r="I6" s="133" t="s">
        <v>91</v>
      </c>
      <c r="J6" s="133" t="s">
        <v>91</v>
      </c>
      <c r="K6" s="133" t="s">
        <v>134</v>
      </c>
      <c r="L6" s="133" t="s">
        <v>134</v>
      </c>
      <c r="M6" s="72"/>
      <c r="N6" s="133" t="s">
        <v>134</v>
      </c>
      <c r="O6" s="133" t="s">
        <v>134</v>
      </c>
    </row>
    <row r="7" spans="1:16" ht="15" thickTop="1" thickBot="1" x14ac:dyDescent="0.25">
      <c r="A7" s="170" t="s">
        <v>138</v>
      </c>
      <c r="B7" s="117" t="s">
        <v>135</v>
      </c>
      <c r="C7" s="118" t="s">
        <v>3</v>
      </c>
      <c r="D7" s="118" t="str">
        <f t="shared" ref="D7:E9" si="0">"-"</f>
        <v>-</v>
      </c>
      <c r="E7" s="118" t="str">
        <f t="shared" si="0"/>
        <v>-</v>
      </c>
      <c r="F7" s="119">
        <f>Energiepreise!B32</f>
        <v>135.7040407694407</v>
      </c>
      <c r="G7" s="120"/>
      <c r="H7" s="121"/>
      <c r="I7" s="121"/>
      <c r="J7" s="121"/>
      <c r="K7" s="122"/>
      <c r="L7" s="122"/>
      <c r="M7" s="73"/>
      <c r="N7" s="22" t="e">
        <f>IF('Berechnungsblatt (nur Ansicht)'!Q6&gt;0,'Berechnungsblatt (nur Ansicht)'!Q6,"")</f>
        <v>#DIV/0!</v>
      </c>
      <c r="O7" s="22" t="str">
        <f>IF('Berechnungsblatt (nur Ansicht)'!R6&gt;0,'Berechnungsblatt (nur Ansicht)'!R6,"")</f>
        <v/>
      </c>
    </row>
    <row r="8" spans="1:16" ht="15" customHeight="1" thickTop="1" thickBot="1" x14ac:dyDescent="0.25">
      <c r="A8" s="171"/>
      <c r="B8" s="9" t="s">
        <v>136</v>
      </c>
      <c r="C8" s="8" t="s">
        <v>15</v>
      </c>
      <c r="D8" s="118" t="str">
        <f t="shared" si="0"/>
        <v>-</v>
      </c>
      <c r="E8" s="118" t="str">
        <f t="shared" si="0"/>
        <v>-</v>
      </c>
      <c r="F8" s="47">
        <f>Energiepreise!C32</f>
        <v>130.09618008618446</v>
      </c>
      <c r="G8" s="76"/>
      <c r="H8" s="78"/>
      <c r="I8" s="78"/>
      <c r="J8" s="78"/>
      <c r="K8" s="79"/>
      <c r="L8" s="79"/>
      <c r="M8" s="73"/>
      <c r="N8" s="22" t="e">
        <f>IF('Berechnungsblatt (nur Ansicht)'!Q7&gt;0,'Berechnungsblatt (nur Ansicht)'!Q7,"")</f>
        <v>#DIV/0!</v>
      </c>
      <c r="O8" s="22" t="str">
        <f>IF('Berechnungsblatt (nur Ansicht)'!R7&gt;0,'Berechnungsblatt (nur Ansicht)'!R7,"")</f>
        <v/>
      </c>
    </row>
    <row r="9" spans="1:16" ht="15" customHeight="1" thickTop="1" thickBot="1" x14ac:dyDescent="0.25">
      <c r="A9" s="171"/>
      <c r="B9" s="9" t="s">
        <v>137</v>
      </c>
      <c r="C9" s="8" t="s">
        <v>12</v>
      </c>
      <c r="D9" s="118" t="str">
        <f t="shared" si="0"/>
        <v>-</v>
      </c>
      <c r="E9" s="118" t="str">
        <f t="shared" si="0"/>
        <v>-</v>
      </c>
      <c r="F9" s="47">
        <f>Energiepreise!D32</f>
        <v>128.77295026305936</v>
      </c>
      <c r="G9" s="76"/>
      <c r="H9" s="78"/>
      <c r="I9" s="78"/>
      <c r="J9" s="78"/>
      <c r="K9" s="79"/>
      <c r="L9" s="79"/>
      <c r="M9" s="73"/>
      <c r="N9" s="22" t="e">
        <f>IF('Berechnungsblatt (nur Ansicht)'!Q8&gt;0,'Berechnungsblatt (nur Ansicht)'!Q8,"")</f>
        <v>#DIV/0!</v>
      </c>
      <c r="O9" s="22"/>
    </row>
    <row r="10" spans="1:16" ht="15" customHeight="1" thickTop="1" thickBot="1" x14ac:dyDescent="0.25">
      <c r="A10" s="171"/>
      <c r="B10" s="143" t="s">
        <v>140</v>
      </c>
      <c r="C10" s="76"/>
      <c r="D10" s="76"/>
      <c r="E10" s="118" t="str">
        <f>"-"</f>
        <v>-</v>
      </c>
      <c r="F10" s="77">
        <f>Energiepreise!D32</f>
        <v>128.77295026305936</v>
      </c>
      <c r="G10" s="118" t="str">
        <f t="shared" ref="G10:G16" si="1">"-"</f>
        <v>-</v>
      </c>
      <c r="H10" s="78"/>
      <c r="I10" s="78"/>
      <c r="J10" s="78"/>
      <c r="K10" s="79"/>
      <c r="L10" s="79"/>
      <c r="M10" s="73"/>
      <c r="N10" s="22" t="e">
        <f>IF('Berechnungsblatt (nur Ansicht)'!Q9&gt;0,'Berechnungsblatt (nur Ansicht)'!Q9,"")</f>
        <v>#DIV/0!</v>
      </c>
      <c r="O10" s="22" t="str">
        <f>IF('Berechnungsblatt (nur Ansicht)'!R9&gt;0,'Berechnungsblatt (nur Ansicht)'!R9,"")</f>
        <v/>
      </c>
    </row>
    <row r="11" spans="1:16" ht="15" thickTop="1" thickBot="1" x14ac:dyDescent="0.25">
      <c r="A11" s="171"/>
      <c r="B11" s="143" t="s">
        <v>141</v>
      </c>
      <c r="C11" s="76"/>
      <c r="D11" s="76"/>
      <c r="E11" s="118" t="str">
        <f>"-"</f>
        <v>-</v>
      </c>
      <c r="F11" s="77">
        <f>Energiepreise!D32</f>
        <v>128.77295026305936</v>
      </c>
      <c r="G11" s="118" t="str">
        <f t="shared" si="1"/>
        <v>-</v>
      </c>
      <c r="H11" s="78"/>
      <c r="I11" s="78"/>
      <c r="J11" s="78"/>
      <c r="K11" s="79"/>
      <c r="L11" s="79"/>
      <c r="M11" s="73"/>
      <c r="N11" s="22" t="e">
        <f>IF('Berechnungsblatt (nur Ansicht)'!Q10&gt;0,'Berechnungsblatt (nur Ansicht)'!Q10,"")</f>
        <v>#DIV/0!</v>
      </c>
      <c r="O11" s="22" t="str">
        <f>IF('Berechnungsblatt (nur Ansicht)'!R10&gt;0,'Berechnungsblatt (nur Ansicht)'!R10,"")</f>
        <v/>
      </c>
    </row>
    <row r="12" spans="1:16" ht="17.25" customHeight="1" thickTop="1" thickBot="1" x14ac:dyDescent="0.25">
      <c r="A12" s="172" t="s">
        <v>139</v>
      </c>
      <c r="B12" s="143" t="s">
        <v>142</v>
      </c>
      <c r="C12" s="76"/>
      <c r="D12" s="76"/>
      <c r="E12" s="123"/>
      <c r="F12" s="77">
        <f>Energiepreise!F32</f>
        <v>123.08250000000002</v>
      </c>
      <c r="G12" s="118" t="str">
        <f t="shared" si="1"/>
        <v>-</v>
      </c>
      <c r="H12" s="78"/>
      <c r="I12" s="78"/>
      <c r="J12" s="78"/>
      <c r="K12" s="79"/>
      <c r="L12" s="79"/>
      <c r="M12" s="73"/>
      <c r="N12" s="22" t="e">
        <f>IF('Berechnungsblatt (nur Ansicht)'!Q11&gt;0,'Berechnungsblatt (nur Ansicht)'!Q11,"")</f>
        <v>#DIV/0!</v>
      </c>
      <c r="O12" s="22" t="str">
        <f>IF('Berechnungsblatt (nur Ansicht)'!R11&gt;0,'Berechnungsblatt (nur Ansicht)'!R11,"")</f>
        <v/>
      </c>
    </row>
    <row r="13" spans="1:16" ht="15" thickTop="1" thickBot="1" x14ac:dyDescent="0.25">
      <c r="A13" s="173"/>
      <c r="B13" s="143" t="s">
        <v>143</v>
      </c>
      <c r="C13" s="76"/>
      <c r="D13" s="76"/>
      <c r="E13" s="123"/>
      <c r="F13" s="77">
        <f>Energiepreise!F32</f>
        <v>123.08250000000002</v>
      </c>
      <c r="G13" s="118" t="str">
        <f t="shared" si="1"/>
        <v>-</v>
      </c>
      <c r="H13" s="78"/>
      <c r="I13" s="78"/>
      <c r="J13" s="78"/>
      <c r="K13" s="79"/>
      <c r="L13" s="79"/>
      <c r="M13" s="73"/>
      <c r="N13" s="22" t="e">
        <f>IF('Berechnungsblatt (nur Ansicht)'!Q12&gt;0,'Berechnungsblatt (nur Ansicht)'!Q12,"")</f>
        <v>#DIV/0!</v>
      </c>
      <c r="O13" s="22" t="str">
        <f>IF('Berechnungsblatt (nur Ansicht)'!R12&gt;0,'Berechnungsblatt (nur Ansicht)'!R12,"")</f>
        <v/>
      </c>
    </row>
    <row r="14" spans="1:16" ht="15" customHeight="1" thickTop="1" thickBot="1" x14ac:dyDescent="0.25">
      <c r="A14" s="173"/>
      <c r="B14" s="143" t="s">
        <v>144</v>
      </c>
      <c r="C14" s="76"/>
      <c r="D14" s="76"/>
      <c r="E14" s="123"/>
      <c r="F14" s="77">
        <f>Energiepreise!F32</f>
        <v>123.08250000000002</v>
      </c>
      <c r="G14" s="118" t="str">
        <f t="shared" si="1"/>
        <v>-</v>
      </c>
      <c r="H14" s="78"/>
      <c r="I14" s="78"/>
      <c r="J14" s="78"/>
      <c r="K14" s="79"/>
      <c r="L14" s="79"/>
      <c r="M14" s="73"/>
      <c r="N14" s="22" t="e">
        <f>IF('Berechnungsblatt (nur Ansicht)'!Q13&gt;0,'Berechnungsblatt (nur Ansicht)'!Q13,"")</f>
        <v>#DIV/0!</v>
      </c>
      <c r="O14" s="22" t="str">
        <f>IF('Berechnungsblatt (nur Ansicht)'!R13&gt;0,'Berechnungsblatt (nur Ansicht)'!R13,"")</f>
        <v/>
      </c>
    </row>
    <row r="15" spans="1:16" ht="15" thickTop="1" thickBot="1" x14ac:dyDescent="0.25">
      <c r="A15" s="173"/>
      <c r="B15" s="143" t="s">
        <v>145</v>
      </c>
      <c r="C15" s="76"/>
      <c r="D15" s="76"/>
      <c r="E15" s="123"/>
      <c r="F15" s="77">
        <f>Energiepreise!F32</f>
        <v>123.08250000000002</v>
      </c>
      <c r="G15" s="118" t="str">
        <f t="shared" si="1"/>
        <v>-</v>
      </c>
      <c r="H15" s="78"/>
      <c r="I15" s="78"/>
      <c r="J15" s="78"/>
      <c r="K15" s="79"/>
      <c r="L15" s="79"/>
      <c r="M15" s="73"/>
      <c r="N15" s="22" t="e">
        <f>IF('Berechnungsblatt (nur Ansicht)'!Q14&gt;0,'Berechnungsblatt (nur Ansicht)'!Q14,"")</f>
        <v>#DIV/0!</v>
      </c>
      <c r="O15" s="22" t="str">
        <f>IF('Berechnungsblatt (nur Ansicht)'!R14&gt;0,'Berechnungsblatt (nur Ansicht)'!R14,"")</f>
        <v/>
      </c>
    </row>
    <row r="16" spans="1:16" ht="15" thickTop="1" thickBot="1" x14ac:dyDescent="0.25">
      <c r="A16" s="174"/>
      <c r="B16" s="143" t="s">
        <v>146</v>
      </c>
      <c r="C16" s="76"/>
      <c r="D16" s="76"/>
      <c r="E16" s="123"/>
      <c r="F16" s="77">
        <f>Energiepreise!F32</f>
        <v>123.08250000000002</v>
      </c>
      <c r="G16" s="118" t="str">
        <f t="shared" si="1"/>
        <v>-</v>
      </c>
      <c r="H16" s="78"/>
      <c r="I16" s="78"/>
      <c r="J16" s="78"/>
      <c r="K16" s="79"/>
      <c r="L16" s="79"/>
      <c r="M16" s="73"/>
      <c r="N16" s="22" t="e">
        <f>IF('Berechnungsblatt (nur Ansicht)'!Q15&gt;0,'Berechnungsblatt (nur Ansicht)'!Q15,"")</f>
        <v>#DIV/0!</v>
      </c>
      <c r="O16" s="22" t="str">
        <f>IF('Berechnungsblatt (nur Ansicht)'!R15&gt;0,'Berechnungsblatt (nur Ansicht)'!R15,"")</f>
        <v/>
      </c>
    </row>
    <row r="17" spans="1:16" ht="15" customHeight="1" thickTop="1" thickBot="1" x14ac:dyDescent="0.3">
      <c r="D17" s="178" t="s">
        <v>147</v>
      </c>
      <c r="E17" s="179"/>
      <c r="F17" s="124"/>
      <c r="H17" s="178" t="s">
        <v>148</v>
      </c>
      <c r="I17" s="180"/>
      <c r="J17" s="181"/>
      <c r="K17" s="181"/>
      <c r="L17" s="181"/>
      <c r="M17" s="125"/>
      <c r="N17" s="14" t="e">
        <f>'Berechnungsblatt (nur Ansicht)'!Q16</f>
        <v>#DIV/0!</v>
      </c>
      <c r="O17" s="14" t="e">
        <f>'Berechnungsblatt (nur Ansicht)'!R16</f>
        <v>#DIV/0!</v>
      </c>
      <c r="P17" s="75" t="s">
        <v>150</v>
      </c>
    </row>
    <row r="18" spans="1:16" ht="15" customHeight="1" thickTop="1" thickBot="1" x14ac:dyDescent="0.25">
      <c r="N18" s="14" t="e">
        <f>'Berechnungsblatt (nur Ansicht)'!Q17</f>
        <v>#DIV/0!</v>
      </c>
      <c r="P18" s="75" t="s">
        <v>163</v>
      </c>
    </row>
    <row r="19" spans="1:16" ht="15" thickTop="1" thickBot="1" x14ac:dyDescent="0.3">
      <c r="B19" s="18"/>
      <c r="C19" s="5"/>
      <c r="D19" s="5"/>
      <c r="N19" s="24"/>
    </row>
    <row r="20" spans="1:16" ht="19.5" customHeight="1" thickTop="1" thickBot="1" x14ac:dyDescent="0.3">
      <c r="A20" s="154" t="s">
        <v>171</v>
      </c>
      <c r="B20" s="21"/>
      <c r="C20" s="5"/>
      <c r="D20" s="5"/>
      <c r="F20" s="182" t="s">
        <v>172</v>
      </c>
      <c r="G20" s="165"/>
      <c r="H20" s="165"/>
      <c r="I20" s="165"/>
      <c r="J20" s="165"/>
      <c r="K20" s="165"/>
      <c r="L20" s="165"/>
      <c r="N20" s="113" t="s">
        <v>149</v>
      </c>
      <c r="O20" s="142" t="e">
        <f>'Berechnungsblatt (nur Ansicht)'!R20:R20</f>
        <v>#DIV/0!</v>
      </c>
    </row>
    <row r="21" spans="1:16" ht="9" customHeight="1" thickTop="1" thickBot="1" x14ac:dyDescent="0.3">
      <c r="A21" s="18"/>
      <c r="B21" s="21"/>
      <c r="C21" s="5"/>
      <c r="D21" s="5"/>
      <c r="F21" s="165"/>
      <c r="G21" s="165"/>
      <c r="H21" s="165"/>
      <c r="I21" s="165"/>
      <c r="J21" s="165"/>
      <c r="K21" s="165"/>
      <c r="L21" s="165"/>
      <c r="N21" s="115"/>
      <c r="O21" s="115"/>
    </row>
    <row r="22" spans="1:16" ht="12.75" customHeight="1" thickTop="1" thickBot="1" x14ac:dyDescent="0.3">
      <c r="A22" s="7" t="s">
        <v>151</v>
      </c>
      <c r="B22" s="7" t="s">
        <v>152</v>
      </c>
      <c r="C22" s="7" t="s">
        <v>133</v>
      </c>
      <c r="D22" s="7" t="s">
        <v>153</v>
      </c>
      <c r="F22" s="165"/>
      <c r="G22" s="165"/>
      <c r="H22" s="165"/>
      <c r="I22" s="165"/>
      <c r="J22" s="165"/>
      <c r="K22" s="165"/>
      <c r="L22" s="165"/>
      <c r="N22" s="150" t="s">
        <v>162</v>
      </c>
    </row>
    <row r="23" spans="1:16" ht="22.5" customHeight="1" thickTop="1" thickBot="1" x14ac:dyDescent="0.25">
      <c r="A23" s="168" t="s">
        <v>154</v>
      </c>
      <c r="B23" s="15" t="s">
        <v>155</v>
      </c>
      <c r="C23" s="15" t="s">
        <v>1</v>
      </c>
      <c r="D23" s="80"/>
      <c r="F23" s="165"/>
      <c r="G23" s="165"/>
      <c r="H23" s="165"/>
      <c r="I23" s="165"/>
      <c r="J23" s="165"/>
      <c r="K23" s="165"/>
      <c r="L23" s="165"/>
      <c r="N23" s="183" t="s">
        <v>177</v>
      </c>
      <c r="O23" s="183"/>
      <c r="P23" s="183"/>
    </row>
    <row r="24" spans="1:16" ht="22.5" customHeight="1" thickTop="1" thickBot="1" x14ac:dyDescent="0.25">
      <c r="A24" s="169"/>
      <c r="B24" s="15" t="s">
        <v>156</v>
      </c>
      <c r="C24" s="15" t="s">
        <v>1</v>
      </c>
      <c r="D24" s="80"/>
      <c r="F24" s="165"/>
      <c r="G24" s="165"/>
      <c r="H24" s="165"/>
      <c r="I24" s="165"/>
      <c r="J24" s="165"/>
      <c r="K24" s="165"/>
      <c r="L24" s="165"/>
      <c r="N24" s="183"/>
      <c r="O24" s="183"/>
      <c r="P24" s="183"/>
    </row>
    <row r="25" spans="1:16" ht="22.5" customHeight="1" thickTop="1" thickBot="1" x14ac:dyDescent="0.25">
      <c r="A25" s="169"/>
      <c r="B25" s="15" t="s">
        <v>157</v>
      </c>
      <c r="C25" s="15" t="s">
        <v>1</v>
      </c>
      <c r="D25" s="80"/>
      <c r="F25" s="165"/>
      <c r="G25" s="165"/>
      <c r="H25" s="165"/>
      <c r="I25" s="165"/>
      <c r="J25" s="165"/>
      <c r="K25" s="165"/>
      <c r="L25" s="165"/>
      <c r="N25" s="183"/>
      <c r="O25" s="183"/>
      <c r="P25" s="183"/>
    </row>
    <row r="26" spans="1:16" ht="84.75" customHeight="1" thickTop="1" thickBot="1" x14ac:dyDescent="0.25">
      <c r="A26" s="156" t="s">
        <v>175</v>
      </c>
      <c r="B26" s="16"/>
      <c r="C26" s="15" t="s">
        <v>1</v>
      </c>
      <c r="D26" s="80"/>
      <c r="F26" s="165"/>
      <c r="G26" s="165"/>
      <c r="H26" s="165"/>
      <c r="I26" s="165"/>
      <c r="J26" s="165"/>
      <c r="K26" s="165"/>
      <c r="L26" s="165"/>
      <c r="N26" s="183"/>
      <c r="O26" s="183"/>
      <c r="P26" s="183"/>
    </row>
    <row r="27" spans="1:16" ht="13.5" customHeight="1" thickTop="1" thickBot="1" x14ac:dyDescent="0.25">
      <c r="F27" s="165"/>
      <c r="G27" s="165"/>
      <c r="H27" s="165"/>
      <c r="I27" s="165"/>
      <c r="J27" s="165"/>
      <c r="K27" s="165"/>
      <c r="L27" s="165"/>
      <c r="N27" s="183"/>
      <c r="O27" s="183"/>
      <c r="P27" s="183"/>
    </row>
    <row r="28" spans="1:16" ht="13.5" customHeight="1" thickTop="1" thickBot="1" x14ac:dyDescent="0.3">
      <c r="A28" s="138" t="s">
        <v>108</v>
      </c>
      <c r="F28" s="165"/>
      <c r="G28" s="165"/>
      <c r="H28" s="165"/>
      <c r="I28" s="165"/>
      <c r="J28" s="165"/>
      <c r="K28" s="165"/>
      <c r="L28" s="165"/>
      <c r="N28" s="183"/>
      <c r="O28" s="183"/>
      <c r="P28" s="183"/>
    </row>
    <row r="29" spans="1:16" ht="15" customHeight="1" thickTop="1" thickBot="1" x14ac:dyDescent="0.25">
      <c r="A29" s="139" t="s">
        <v>109</v>
      </c>
      <c r="F29" s="165"/>
      <c r="G29" s="165"/>
      <c r="H29" s="165"/>
      <c r="I29" s="165"/>
      <c r="J29" s="165"/>
      <c r="K29" s="165"/>
      <c r="L29" s="165"/>
      <c r="N29" s="183"/>
      <c r="O29" s="183"/>
      <c r="P29" s="183"/>
    </row>
    <row r="30" spans="1:16" ht="15" customHeight="1" thickTop="1" x14ac:dyDescent="0.25">
      <c r="A30" s="140" t="s">
        <v>158</v>
      </c>
      <c r="F30" s="165"/>
      <c r="G30" s="165"/>
      <c r="H30" s="165"/>
      <c r="I30" s="165"/>
      <c r="J30" s="165"/>
      <c r="K30" s="165"/>
      <c r="L30" s="165"/>
      <c r="N30" s="183"/>
      <c r="O30" s="183"/>
      <c r="P30" s="183"/>
    </row>
    <row r="31" spans="1:16" ht="14.25" customHeight="1" x14ac:dyDescent="0.2">
      <c r="F31" s="165"/>
      <c r="G31" s="165"/>
      <c r="H31" s="165"/>
      <c r="I31" s="165"/>
      <c r="J31" s="165"/>
      <c r="K31" s="165"/>
      <c r="L31" s="165"/>
      <c r="N31" s="183"/>
      <c r="O31" s="183"/>
      <c r="P31" s="183"/>
    </row>
    <row r="32" spans="1:16" ht="12.75" customHeight="1" x14ac:dyDescent="0.2">
      <c r="A32" s="150" t="s">
        <v>159</v>
      </c>
      <c r="B32" s="69"/>
      <c r="C32" s="69"/>
      <c r="D32" s="69"/>
      <c r="F32" s="165"/>
      <c r="G32" s="165"/>
      <c r="H32" s="165"/>
      <c r="I32" s="165"/>
      <c r="J32" s="165"/>
      <c r="K32" s="165"/>
      <c r="L32" s="165"/>
      <c r="N32" s="183"/>
      <c r="O32" s="183"/>
      <c r="P32" s="183"/>
    </row>
    <row r="33" spans="1:16" ht="9" customHeight="1" x14ac:dyDescent="0.2">
      <c r="F33" s="165"/>
      <c r="G33" s="165"/>
      <c r="H33" s="165"/>
      <c r="I33" s="165"/>
      <c r="J33" s="165"/>
      <c r="K33" s="165"/>
      <c r="L33" s="165"/>
      <c r="N33" s="183"/>
      <c r="O33" s="183"/>
      <c r="P33" s="183"/>
    </row>
    <row r="34" spans="1:16" ht="12.75" customHeight="1" x14ac:dyDescent="0.2">
      <c r="A34" s="164" t="s">
        <v>176</v>
      </c>
      <c r="B34" s="184"/>
      <c r="C34" s="184"/>
      <c r="D34" s="184"/>
      <c r="F34" s="165"/>
      <c r="G34" s="165"/>
      <c r="H34" s="165"/>
      <c r="I34" s="165"/>
      <c r="J34" s="165"/>
      <c r="K34" s="165"/>
      <c r="L34" s="165"/>
      <c r="N34" s="183"/>
      <c r="O34" s="183"/>
      <c r="P34" s="183"/>
    </row>
    <row r="35" spans="1:16" ht="15" customHeight="1" x14ac:dyDescent="0.2">
      <c r="A35" s="185"/>
      <c r="B35" s="185"/>
      <c r="C35" s="185"/>
      <c r="D35" s="185"/>
      <c r="F35" s="165"/>
      <c r="G35" s="165"/>
      <c r="H35" s="165"/>
      <c r="I35" s="165"/>
      <c r="J35" s="165"/>
      <c r="K35" s="165"/>
      <c r="L35" s="165"/>
    </row>
    <row r="36" spans="1:16" ht="15.75" customHeight="1" x14ac:dyDescent="0.2">
      <c r="A36" s="185"/>
      <c r="B36" s="185"/>
      <c r="C36" s="185"/>
      <c r="D36" s="185"/>
      <c r="F36" s="165"/>
      <c r="G36" s="165"/>
      <c r="H36" s="165"/>
      <c r="I36" s="165"/>
      <c r="J36" s="165"/>
      <c r="K36" s="165"/>
      <c r="L36" s="165"/>
    </row>
    <row r="37" spans="1:16" ht="15" customHeight="1" x14ac:dyDescent="0.2">
      <c r="A37" s="185"/>
      <c r="B37" s="185"/>
      <c r="C37" s="185"/>
      <c r="D37" s="185"/>
      <c r="F37" s="165"/>
      <c r="G37" s="165"/>
      <c r="H37" s="165"/>
      <c r="I37" s="165"/>
      <c r="J37" s="165"/>
      <c r="K37" s="165"/>
      <c r="L37" s="165"/>
    </row>
    <row r="38" spans="1:16" ht="12.75" customHeight="1" x14ac:dyDescent="0.2">
      <c r="A38" s="185"/>
      <c r="B38" s="185"/>
      <c r="C38" s="185"/>
      <c r="D38" s="185"/>
      <c r="F38" s="165"/>
      <c r="G38" s="165"/>
      <c r="H38" s="165"/>
      <c r="I38" s="165"/>
      <c r="J38" s="165"/>
      <c r="K38" s="165"/>
      <c r="L38" s="165"/>
    </row>
    <row r="39" spans="1:16" ht="12.75" customHeight="1" x14ac:dyDescent="0.2">
      <c r="A39" s="185"/>
      <c r="B39" s="185"/>
      <c r="C39" s="185"/>
      <c r="D39" s="185"/>
      <c r="F39" s="165"/>
      <c r="G39" s="165"/>
      <c r="H39" s="165"/>
      <c r="I39" s="165"/>
      <c r="J39" s="165"/>
      <c r="K39" s="165"/>
      <c r="L39" s="165"/>
    </row>
    <row r="40" spans="1:16" ht="12.75" customHeight="1" x14ac:dyDescent="0.2">
      <c r="A40" s="185"/>
      <c r="B40" s="185"/>
      <c r="C40" s="185"/>
      <c r="D40" s="185"/>
      <c r="F40" s="165"/>
      <c r="G40" s="165"/>
      <c r="H40" s="165"/>
      <c r="I40" s="165"/>
      <c r="J40" s="165"/>
      <c r="K40" s="165"/>
      <c r="L40" s="165"/>
    </row>
    <row r="41" spans="1:16" ht="12.75" customHeight="1" x14ac:dyDescent="0.2">
      <c r="A41" s="185"/>
      <c r="B41" s="185"/>
      <c r="C41" s="185"/>
      <c r="D41" s="185"/>
      <c r="F41" s="165"/>
      <c r="G41" s="165"/>
      <c r="H41" s="165"/>
      <c r="I41" s="165"/>
      <c r="J41" s="165"/>
      <c r="K41" s="165"/>
      <c r="L41" s="165"/>
    </row>
    <row r="42" spans="1:16" ht="12.75" customHeight="1" x14ac:dyDescent="0.2">
      <c r="A42" s="185"/>
      <c r="B42" s="185"/>
      <c r="C42" s="185"/>
      <c r="D42" s="185"/>
      <c r="F42" s="165"/>
      <c r="G42" s="165"/>
      <c r="H42" s="165"/>
      <c r="I42" s="165"/>
      <c r="J42" s="165"/>
      <c r="K42" s="165"/>
      <c r="L42" s="165"/>
    </row>
    <row r="43" spans="1:16" ht="12.75" customHeight="1" x14ac:dyDescent="0.2">
      <c r="A43" s="185"/>
      <c r="B43" s="185"/>
      <c r="C43" s="185"/>
      <c r="D43" s="185"/>
      <c r="F43" s="165"/>
      <c r="G43" s="165"/>
      <c r="H43" s="165"/>
      <c r="I43" s="165"/>
      <c r="J43" s="165"/>
      <c r="K43" s="165"/>
      <c r="L43" s="165"/>
    </row>
    <row r="44" spans="1:16" ht="12.75" customHeight="1" x14ac:dyDescent="0.2">
      <c r="A44" s="185"/>
      <c r="B44" s="185"/>
      <c r="C44" s="185"/>
      <c r="D44" s="185"/>
      <c r="F44" s="165"/>
      <c r="G44" s="165"/>
      <c r="H44" s="165"/>
      <c r="I44" s="165"/>
      <c r="J44" s="165"/>
      <c r="K44" s="165"/>
      <c r="L44" s="165"/>
    </row>
    <row r="45" spans="1:16" ht="12.75" customHeight="1" x14ac:dyDescent="0.2">
      <c r="A45" s="185"/>
      <c r="B45" s="185"/>
      <c r="C45" s="185"/>
      <c r="D45" s="185"/>
      <c r="F45" s="165"/>
      <c r="G45" s="165"/>
      <c r="H45" s="165"/>
      <c r="I45" s="165"/>
      <c r="J45" s="165"/>
      <c r="K45" s="165"/>
      <c r="L45" s="165"/>
    </row>
    <row r="46" spans="1:16" ht="12.75" customHeight="1" x14ac:dyDescent="0.2">
      <c r="A46" s="162" t="s">
        <v>160</v>
      </c>
      <c r="B46" s="165"/>
      <c r="C46" s="165"/>
      <c r="D46" s="165"/>
      <c r="F46" s="165"/>
      <c r="G46" s="165"/>
      <c r="H46" s="165"/>
      <c r="I46" s="165"/>
      <c r="J46" s="165"/>
      <c r="K46" s="165"/>
      <c r="L46" s="165"/>
    </row>
    <row r="47" spans="1:16" ht="12.75" customHeight="1" x14ac:dyDescent="0.2">
      <c r="A47" s="165"/>
      <c r="B47" s="165"/>
      <c r="C47" s="165"/>
      <c r="D47" s="165"/>
      <c r="F47" s="165"/>
      <c r="G47" s="165"/>
      <c r="H47" s="165"/>
      <c r="I47" s="165"/>
      <c r="J47" s="165"/>
      <c r="K47" s="165"/>
      <c r="L47" s="165"/>
    </row>
    <row r="48" spans="1:16" ht="12.75" customHeight="1" x14ac:dyDescent="0.2">
      <c r="A48" s="165"/>
      <c r="B48" s="165"/>
      <c r="C48" s="165"/>
      <c r="D48" s="165"/>
      <c r="F48" s="165"/>
      <c r="G48" s="165"/>
      <c r="H48" s="165"/>
      <c r="I48" s="165"/>
      <c r="J48" s="165"/>
      <c r="K48" s="165"/>
      <c r="L48" s="165"/>
    </row>
    <row r="49" spans="1:12" ht="12.75" customHeight="1" x14ac:dyDescent="0.2">
      <c r="F49" s="165"/>
      <c r="G49" s="165"/>
      <c r="H49" s="165"/>
      <c r="I49" s="165"/>
      <c r="J49" s="165"/>
      <c r="K49" s="165"/>
      <c r="L49" s="165"/>
    </row>
    <row r="50" spans="1:12" ht="15" customHeight="1" x14ac:dyDescent="0.2">
      <c r="A50" s="162" t="s">
        <v>161</v>
      </c>
      <c r="B50" s="165"/>
      <c r="C50" s="165"/>
      <c r="D50" s="165"/>
      <c r="F50" s="165"/>
      <c r="G50" s="165"/>
      <c r="H50" s="165"/>
      <c r="I50" s="165"/>
      <c r="J50" s="165"/>
      <c r="K50" s="165"/>
      <c r="L50" s="165"/>
    </row>
    <row r="51" spans="1:12" x14ac:dyDescent="0.2">
      <c r="A51" s="165"/>
      <c r="B51" s="165"/>
      <c r="C51" s="165"/>
      <c r="D51" s="165"/>
    </row>
    <row r="52" spans="1:12" x14ac:dyDescent="0.2">
      <c r="A52" s="165"/>
      <c r="B52" s="165"/>
      <c r="C52" s="165"/>
      <c r="D52" s="165"/>
    </row>
    <row r="53" spans="1:12" x14ac:dyDescent="0.2">
      <c r="A53" s="165"/>
      <c r="B53" s="165"/>
      <c r="C53" s="165"/>
      <c r="D53" s="165"/>
    </row>
    <row r="54" spans="1:12" x14ac:dyDescent="0.2">
      <c r="A54" s="165"/>
      <c r="B54" s="165"/>
      <c r="C54" s="165"/>
      <c r="D54" s="165"/>
    </row>
  </sheetData>
  <sheetProtection algorithmName="SHA-512" hashValue="/g8pnZQMnEiuFpSOl6u0AwRf2zB5FDXDoKEcmrsj0gcy/5ZdOzqRfpN5lfg1TdKrByCW798gOQHR948U8bVVlw==" saltValue="Yj/JcChR83+212wl+UNzbQ==" spinCount="100000" sheet="1" objects="1" scenarios="1"/>
  <mergeCells count="12">
    <mergeCell ref="A50:D54"/>
    <mergeCell ref="N4:O4"/>
    <mergeCell ref="A23:A25"/>
    <mergeCell ref="A7:A11"/>
    <mergeCell ref="A12:A16"/>
    <mergeCell ref="A4:L4"/>
    <mergeCell ref="D17:E17"/>
    <mergeCell ref="H17:L17"/>
    <mergeCell ref="F20:L50"/>
    <mergeCell ref="N23:P34"/>
    <mergeCell ref="A34:D45"/>
    <mergeCell ref="A46:D48"/>
  </mergeCells>
  <conditionalFormatting sqref="O20:O21">
    <cfRule type="containsText" dxfId="3" priority="1" operator="containsText" text="Detailprüfung">
      <formula>NOT(ISERROR(SEARCH("Detailprüfung",O20)))</formula>
    </cfRule>
    <cfRule type="containsText" dxfId="2" priority="2" operator="containsText" text="Zusätzlichkeit erfüllt">
      <formula>NOT(ISERROR(SEARCH("Zusätzlichkeit erfüllt",O20)))</formula>
    </cfRule>
  </conditionalFormatting>
  <dataValidations count="11">
    <dataValidation type="decimal" allowBlank="1" showInputMessage="1" showErrorMessage="1" errorTitle="Ungültiger Wert" error="Bitte überprüfen Sie Ihre Eingabe! Wert muss zwischen 1'000 und 10'000 liegen." sqref="C10:C11" xr:uid="{00000000-0002-0000-0200-000000000000}">
      <formula1>1000</formula1>
      <formula2>10000</formula2>
    </dataValidation>
    <dataValidation type="decimal" allowBlank="1" showInputMessage="1" showErrorMessage="1" errorTitle="Ungültiger Wert" error="Bitte überprüfen Sie Ihre Eingabe! Wert muss zwischen 0 und 15'000 liegen." sqref="C12:C16" xr:uid="{00000000-0002-0000-0200-000001000000}">
      <formula1>0</formula1>
      <formula2>15000</formula2>
    </dataValidation>
    <dataValidation type="decimal" allowBlank="1" showInputMessage="1" showErrorMessage="1" errorTitle="Ungültiger Wert" error="Bitte überprüfen Sie Ihre Eingabe! Wert muss zwischen 0 und 5'000 liegen." sqref="D10:D16" xr:uid="{00000000-0002-0000-0200-000002000000}">
      <formula1>0</formula1>
      <formula2>5000</formula2>
    </dataValidation>
    <dataValidation type="decimal" allowBlank="1" showInputMessage="1" showErrorMessage="1" errorTitle="Ungültiger Wert" error="Bitte überprüfen Sie Ihre Eingabe!" sqref="E12:E16" xr:uid="{00000000-0002-0000-0200-000003000000}">
      <formula1>30</formula1>
      <formula2>168</formula2>
    </dataValidation>
    <dataValidation type="whole" operator="greaterThan" allowBlank="1" showInputMessage="1" showErrorMessage="1" errorTitle="Ungültiger Wert" error="Bitte überprüfen Sie Ihre Eingabe!" sqref="D23:D26" xr:uid="{00000000-0002-0000-0200-000004000000}">
      <formula1>0</formula1>
    </dataValidation>
    <dataValidation type="decimal" allowBlank="1" showInputMessage="1" showErrorMessage="1" errorTitle="Ungültiger Wert" error="Bitte überprüfen Sie Ihre Eingabe! Wert muss zwischen 50 und 20'000 liegen." sqref="G7:G9" xr:uid="{00000000-0002-0000-0200-000005000000}">
      <formula1>50</formula1>
      <formula2>20000</formula2>
    </dataValidation>
    <dataValidation type="decimal" allowBlank="1" showInputMessage="1" showErrorMessage="1" errorTitle="Ungültiger Wert" error="Bitte überprüfen Sie Ihre Eingabe!" sqref="F10:F16" xr:uid="{00000000-0002-0000-0200-000006000000}">
      <formula1>30</formula1>
      <formula2>150</formula2>
    </dataValidation>
    <dataValidation type="decimal" allowBlank="1" showInputMessage="1" showErrorMessage="1" errorTitle="Ungültiger Wert" error="Bitte überprüfen Sie Ihre Eingabe! Wert muss zwischen 0 und 50 liegen." sqref="K7:L16" xr:uid="{00000000-0002-0000-0200-000007000000}">
      <formula1>0</formula1>
      <formula2>50</formula2>
    </dataValidation>
    <dataValidation type="decimal" operator="greaterThanOrEqual" allowBlank="1" showInputMessage="1" showErrorMessage="1" errorTitle="Ungültiger Wert" error="Bitte überprüfen Sie Ihre Eingabe! Wert darf nicht kleiner als 0 sein." sqref="H7:H16" xr:uid="{00000000-0002-0000-0200-000008000000}">
      <formula1>0</formula1>
    </dataValidation>
    <dataValidation type="decimal" allowBlank="1" showInputMessage="1" showErrorMessage="1" errorTitle="Ungültiger Wert" error="Bitte überprüfen Sie Ihre Eingabe! Wert muss zwischen 0 und 2'000 liegen." sqref="I7:I16" xr:uid="{00000000-0002-0000-0200-000009000000}">
      <formula1>0</formula1>
      <formula2>2000</formula2>
    </dataValidation>
    <dataValidation type="decimal" showInputMessage="1" showErrorMessage="1" errorTitle="Ungültiger Wert" error="Bitte überprüfen Sie Ihre Eingabe! Wert muss zwischen 0 und 300 liegen." sqref="J7:J16" xr:uid="{00000000-0002-0000-0200-00000A000000}">
      <formula1>0</formula1>
      <formula2>300</formula2>
    </dataValidation>
  </dataValidations>
  <pageMargins left="0.70866141732283472" right="0.70866141732283472" top="0.74803149606299213" bottom="0.74803149606299213" header="0.31496062992125984" footer="0.31496062992125984"/>
  <pageSetup paperSize="8" scale="82" orientation="landscape" r:id="rId1"/>
  <headerFooter>
    <oddHeader>&amp;R&amp;G</oddHeader>
    <oddFooter>&amp;L&amp;9&amp;F&amp;C&amp;9&amp;A&amp;R&amp;9&amp;D</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tabColor theme="3" tint="0.79998168889431442"/>
  </sheetPr>
  <dimension ref="A1:U28"/>
  <sheetViews>
    <sheetView showGridLines="0" topLeftCell="C12" zoomScaleNormal="100" workbookViewId="0">
      <selection activeCell="R20" sqref="R20"/>
    </sheetView>
  </sheetViews>
  <sheetFormatPr baseColWidth="10" defaultColWidth="9" defaultRowHeight="12.75" outlineLevelRow="1" outlineLevelCol="1" x14ac:dyDescent="0.2"/>
  <cols>
    <col min="1" max="1" width="6.75" style="1" customWidth="1"/>
    <col min="2" max="2" width="17.75" style="1" customWidth="1"/>
    <col min="3" max="3" width="9" style="1" customWidth="1"/>
    <col min="4" max="4" width="6.75" style="1" customWidth="1"/>
    <col min="5" max="5" width="10.625" style="1" customWidth="1"/>
    <col min="6" max="6" width="5.625" style="1" customWidth="1"/>
    <col min="7" max="7" width="6.625" style="1" customWidth="1"/>
    <col min="8" max="8" width="11.375" style="1" customWidth="1"/>
    <col min="9" max="9" width="10.5" style="1" customWidth="1"/>
    <col min="10" max="10" width="8.875" style="1" customWidth="1"/>
    <col min="11" max="11" width="11.25" style="1" customWidth="1"/>
    <col min="12" max="12" width="8.5" style="1" customWidth="1"/>
    <col min="13" max="13" width="9.75" style="1" customWidth="1"/>
    <col min="14" max="15" width="10.5" style="1" customWidth="1"/>
    <col min="16" max="16" width="9.5" style="1" customWidth="1" outlineLevel="1"/>
    <col min="17" max="17" width="8.875" style="1" customWidth="1"/>
    <col min="18" max="18" width="15.25" style="1" customWidth="1"/>
    <col min="19" max="16384" width="9" style="1"/>
  </cols>
  <sheetData>
    <row r="1" spans="1:21" ht="13.5" thickBot="1" x14ac:dyDescent="0.25"/>
    <row r="2" spans="1:21" ht="17.25" thickTop="1" thickBot="1" x14ac:dyDescent="0.3">
      <c r="A2" s="81" t="s">
        <v>68</v>
      </c>
      <c r="B2" s="18"/>
      <c r="C2" s="46"/>
      <c r="D2" s="17"/>
      <c r="E2" s="17"/>
      <c r="F2" s="17"/>
      <c r="G2" s="17"/>
      <c r="H2" s="17"/>
      <c r="I2" s="17"/>
      <c r="J2" s="19"/>
      <c r="K2" s="19"/>
      <c r="L2" s="19"/>
      <c r="M2" s="19"/>
      <c r="N2" s="19"/>
      <c r="O2" s="19"/>
      <c r="P2" s="19"/>
      <c r="Q2" s="19"/>
      <c r="R2" s="19"/>
    </row>
    <row r="3" spans="1:21" ht="14.25" thickTop="1" thickBot="1" x14ac:dyDescent="0.25">
      <c r="A3" s="19"/>
      <c r="B3" s="19"/>
      <c r="C3" s="19"/>
      <c r="D3" s="19"/>
      <c r="E3" s="19"/>
      <c r="F3" s="19"/>
      <c r="G3" s="19"/>
      <c r="H3" s="19"/>
      <c r="I3" s="19"/>
      <c r="J3" s="19"/>
      <c r="K3" s="19"/>
      <c r="L3" s="19"/>
      <c r="M3" s="19"/>
      <c r="N3" s="19"/>
      <c r="O3" s="19"/>
      <c r="P3" s="19"/>
      <c r="Q3" s="19"/>
      <c r="R3" s="19"/>
    </row>
    <row r="4" spans="1:21" ht="72.75" customHeight="1" thickTop="1" thickBot="1" x14ac:dyDescent="0.25">
      <c r="A4" s="3" t="s">
        <v>2</v>
      </c>
      <c r="B4" s="3" t="s">
        <v>7</v>
      </c>
      <c r="C4" s="3" t="s">
        <v>81</v>
      </c>
      <c r="D4" s="3" t="s">
        <v>84</v>
      </c>
      <c r="E4" s="3" t="s">
        <v>92</v>
      </c>
      <c r="F4" s="3" t="s">
        <v>93</v>
      </c>
      <c r="G4" s="3" t="s">
        <v>94</v>
      </c>
      <c r="H4" s="3" t="s">
        <v>95</v>
      </c>
      <c r="I4" s="3" t="s">
        <v>96</v>
      </c>
      <c r="J4" s="3" t="s">
        <v>97</v>
      </c>
      <c r="K4" s="3" t="s">
        <v>98</v>
      </c>
      <c r="L4" s="3" t="s">
        <v>99</v>
      </c>
      <c r="M4" s="3" t="s">
        <v>85</v>
      </c>
      <c r="N4" s="3" t="s">
        <v>86</v>
      </c>
      <c r="O4" s="3" t="s">
        <v>100</v>
      </c>
      <c r="P4" s="3" t="s">
        <v>101</v>
      </c>
      <c r="Q4" s="3" t="s">
        <v>102</v>
      </c>
      <c r="R4" s="3" t="s">
        <v>103</v>
      </c>
      <c r="T4" s="2"/>
    </row>
    <row r="5" spans="1:21" ht="17.25" customHeight="1" thickTop="1" thickBot="1" x14ac:dyDescent="0.25">
      <c r="A5" s="3" t="s">
        <v>8</v>
      </c>
      <c r="B5" s="3"/>
      <c r="C5" s="3" t="s">
        <v>53</v>
      </c>
      <c r="D5" s="3" t="s">
        <v>82</v>
      </c>
      <c r="E5" s="3" t="s">
        <v>58</v>
      </c>
      <c r="F5" s="3" t="s">
        <v>53</v>
      </c>
      <c r="G5" s="3" t="s">
        <v>82</v>
      </c>
      <c r="H5" s="3" t="s">
        <v>88</v>
      </c>
      <c r="I5" s="3" t="s">
        <v>89</v>
      </c>
      <c r="J5" s="3" t="s">
        <v>90</v>
      </c>
      <c r="K5" s="3" t="s">
        <v>32</v>
      </c>
      <c r="L5" s="3" t="s">
        <v>91</v>
      </c>
      <c r="M5" s="3" t="s">
        <v>91</v>
      </c>
      <c r="N5" s="3" t="s">
        <v>83</v>
      </c>
      <c r="O5" s="3" t="s">
        <v>83</v>
      </c>
      <c r="P5" s="3"/>
      <c r="Q5" s="3" t="s">
        <v>83</v>
      </c>
      <c r="R5" s="3" t="s">
        <v>83</v>
      </c>
      <c r="T5" s="2"/>
    </row>
    <row r="6" spans="1:21" ht="15" thickTop="1" thickBot="1" x14ac:dyDescent="0.25">
      <c r="A6" s="186" t="s">
        <v>0</v>
      </c>
      <c r="B6" s="9" t="s">
        <v>4</v>
      </c>
      <c r="C6" s="8" t="s">
        <v>3</v>
      </c>
      <c r="D6" s="8" t="str">
        <f t="shared" ref="D6:E8" si="0">"-"</f>
        <v>-</v>
      </c>
      <c r="E6" s="8" t="str">
        <f t="shared" si="0"/>
        <v>-</v>
      </c>
      <c r="F6" s="8">
        <f>G6*2100/1000</f>
        <v>21</v>
      </c>
      <c r="G6" s="8">
        <v>10</v>
      </c>
      <c r="H6" s="47">
        <f>'criterio Nr.5'!F7</f>
        <v>135.7040407694407</v>
      </c>
      <c r="I6" s="28">
        <f>'criterio Nr.5'!G7</f>
        <v>0</v>
      </c>
      <c r="J6" s="29" t="e">
        <f>I6/$I$16</f>
        <v>#DIV/0!</v>
      </c>
      <c r="K6" s="27">
        <f>'criterio Nr.5'!H7</f>
        <v>0</v>
      </c>
      <c r="L6" s="27">
        <f>'criterio Nr.5'!I7</f>
        <v>0</v>
      </c>
      <c r="M6" s="27">
        <f>'criterio Nr.5'!J7</f>
        <v>0</v>
      </c>
      <c r="N6" s="27">
        <f>'criterio Nr.5'!K7</f>
        <v>0</v>
      </c>
      <c r="O6" s="126">
        <f>'criterio Nr.5'!L7</f>
        <v>0</v>
      </c>
      <c r="P6" s="22">
        <f>IF(O6&gt;0,O6,((PMT(0.03,20,-(K6+L6*G6))+M6*G6)*100/(F6*1000))+N6)</f>
        <v>0</v>
      </c>
      <c r="Q6" s="22" t="e">
        <f t="shared" ref="Q6:Q12" si="1">IF(J6&gt;0,P6,0)</f>
        <v>#DIV/0!</v>
      </c>
      <c r="R6" s="22">
        <f>IF(I6&gt;0,'Berechnung WGK EFH'!D25/10,0)</f>
        <v>0</v>
      </c>
    </row>
    <row r="7" spans="1:21" ht="15" thickTop="1" thickBot="1" x14ac:dyDescent="0.25">
      <c r="A7" s="186"/>
      <c r="B7" s="9" t="s">
        <v>10</v>
      </c>
      <c r="C7" s="8" t="s">
        <v>15</v>
      </c>
      <c r="D7" s="8" t="str">
        <f t="shared" si="0"/>
        <v>-</v>
      </c>
      <c r="E7" s="8" t="str">
        <f t="shared" si="0"/>
        <v>-</v>
      </c>
      <c r="F7" s="8">
        <f t="shared" ref="F7:F8" si="2">G7*2100/1000</f>
        <v>105</v>
      </c>
      <c r="G7" s="8">
        <v>50</v>
      </c>
      <c r="H7" s="47">
        <f>'criterio Nr.5'!F8</f>
        <v>130.09618008618446</v>
      </c>
      <c r="I7" s="28">
        <f>'criterio Nr.5'!G8</f>
        <v>0</v>
      </c>
      <c r="J7" s="29" t="e">
        <f t="shared" ref="J7:J15" si="3">I7/$I$16</f>
        <v>#DIV/0!</v>
      </c>
      <c r="K7" s="27">
        <f>'criterio Nr.5'!H8</f>
        <v>0</v>
      </c>
      <c r="L7" s="27">
        <f>'criterio Nr.5'!I8</f>
        <v>0</v>
      </c>
      <c r="M7" s="27">
        <f>'criterio Nr.5'!J8</f>
        <v>0</v>
      </c>
      <c r="N7" s="27">
        <f>'criterio Nr.5'!K8</f>
        <v>0</v>
      </c>
      <c r="O7" s="126">
        <f>'criterio Nr.5'!L8</f>
        <v>0</v>
      </c>
      <c r="P7" s="22">
        <f t="shared" ref="P7:P12" si="4">IF(O7&gt;0,O7,((PMT(0.03,20,-(K7+L7*G7))+M7*G7)*100/(F7*1000))+N7)</f>
        <v>0</v>
      </c>
      <c r="Q7" s="22" t="e">
        <f t="shared" si="1"/>
        <v>#DIV/0!</v>
      </c>
      <c r="R7" s="22">
        <f>IF(I7&gt;0,'Berechnung WGK MFH klein'!D25/10,0)</f>
        <v>0</v>
      </c>
    </row>
    <row r="8" spans="1:21" ht="15" thickTop="1" thickBot="1" x14ac:dyDescent="0.25">
      <c r="A8" s="186"/>
      <c r="B8" s="9" t="s">
        <v>11</v>
      </c>
      <c r="C8" s="8" t="s">
        <v>12</v>
      </c>
      <c r="D8" s="8" t="str">
        <f t="shared" si="0"/>
        <v>-</v>
      </c>
      <c r="E8" s="8" t="str">
        <f t="shared" si="0"/>
        <v>-</v>
      </c>
      <c r="F8" s="8">
        <f t="shared" si="2"/>
        <v>735</v>
      </c>
      <c r="G8" s="8">
        <v>350</v>
      </c>
      <c r="H8" s="47">
        <f>'criterio Nr.5'!F9</f>
        <v>128.77295026305936</v>
      </c>
      <c r="I8" s="28">
        <f>'criterio Nr.5'!G9</f>
        <v>0</v>
      </c>
      <c r="J8" s="29" t="e">
        <f t="shared" si="3"/>
        <v>#DIV/0!</v>
      </c>
      <c r="K8" s="27">
        <f>'criterio Nr.5'!H9</f>
        <v>0</v>
      </c>
      <c r="L8" s="27">
        <f>'criterio Nr.5'!I9</f>
        <v>0</v>
      </c>
      <c r="M8" s="27">
        <f>'criterio Nr.5'!J9</f>
        <v>0</v>
      </c>
      <c r="N8" s="27">
        <f>'criterio Nr.5'!K9</f>
        <v>0</v>
      </c>
      <c r="O8" s="126">
        <f>'criterio Nr.5'!L9</f>
        <v>0</v>
      </c>
      <c r="P8" s="22">
        <f t="shared" si="4"/>
        <v>0</v>
      </c>
      <c r="Q8" s="22" t="e">
        <f t="shared" si="1"/>
        <v>#DIV/0!</v>
      </c>
      <c r="R8" s="22">
        <f>IF(I8&gt;0,'Berechnung WGK MFH gross'!D25/10,0)</f>
        <v>0</v>
      </c>
    </row>
    <row r="9" spans="1:21" ht="15" thickTop="1" thickBot="1" x14ac:dyDescent="0.25">
      <c r="A9" s="186"/>
      <c r="B9" s="9" t="s">
        <v>5</v>
      </c>
      <c r="C9" s="10">
        <f>'criterio Nr.5'!C10</f>
        <v>0</v>
      </c>
      <c r="D9" s="28">
        <f>'criterio Nr.5'!D10</f>
        <v>0</v>
      </c>
      <c r="E9" s="8" t="str">
        <f>"-"</f>
        <v>-</v>
      </c>
      <c r="F9" s="31" t="str">
        <f t="shared" ref="F9:F12" si="5">IF(C9&gt;0,C9,"")</f>
        <v/>
      </c>
      <c r="G9" s="51" t="str">
        <f>IF(C9&gt;0,'Berechnung WGK S1'!D11*1000,"")</f>
        <v/>
      </c>
      <c r="H9" s="52">
        <f>'criterio Nr.5'!F10</f>
        <v>128.77295026305936</v>
      </c>
      <c r="I9" s="31">
        <f>C9</f>
        <v>0</v>
      </c>
      <c r="J9" s="29" t="e">
        <f t="shared" si="3"/>
        <v>#DIV/0!</v>
      </c>
      <c r="K9" s="27">
        <f>'criterio Nr.5'!H10</f>
        <v>0</v>
      </c>
      <c r="L9" s="27">
        <f>'criterio Nr.5'!I10</f>
        <v>0</v>
      </c>
      <c r="M9" s="27">
        <f>'criterio Nr.5'!J10</f>
        <v>0</v>
      </c>
      <c r="N9" s="27">
        <f>'criterio Nr.5'!K10</f>
        <v>0</v>
      </c>
      <c r="O9" s="126">
        <f>'criterio Nr.5'!L10</f>
        <v>0</v>
      </c>
      <c r="P9" s="22" t="e">
        <f t="shared" si="4"/>
        <v>#VALUE!</v>
      </c>
      <c r="Q9" s="22" t="e">
        <f t="shared" si="1"/>
        <v>#DIV/0!</v>
      </c>
      <c r="R9" s="22">
        <f>IF(C9&gt;0,'Berechnung WGK S1'!D26/10,0)</f>
        <v>0</v>
      </c>
    </row>
    <row r="10" spans="1:21" ht="15" thickTop="1" thickBot="1" x14ac:dyDescent="0.25">
      <c r="A10" s="186"/>
      <c r="B10" s="9" t="s">
        <v>6</v>
      </c>
      <c r="C10" s="10">
        <f>'criterio Nr.5'!C11</f>
        <v>0</v>
      </c>
      <c r="D10" s="28">
        <f>'criterio Nr.5'!D11</f>
        <v>0</v>
      </c>
      <c r="E10" s="8" t="str">
        <f>"-"</f>
        <v>-</v>
      </c>
      <c r="F10" s="31" t="str">
        <f t="shared" si="5"/>
        <v/>
      </c>
      <c r="G10" s="51" t="str">
        <f>IF(C10&gt;0,'Berechnung WGK S2'!D11*1000,"")</f>
        <v/>
      </c>
      <c r="H10" s="52">
        <f>'criterio Nr.5'!F11</f>
        <v>128.77295026305936</v>
      </c>
      <c r="I10" s="31">
        <f t="shared" ref="I10:I12" si="6">C10</f>
        <v>0</v>
      </c>
      <c r="J10" s="29" t="e">
        <f t="shared" si="3"/>
        <v>#DIV/0!</v>
      </c>
      <c r="K10" s="27">
        <f>'criterio Nr.5'!H11</f>
        <v>0</v>
      </c>
      <c r="L10" s="27">
        <f>'criterio Nr.5'!I11</f>
        <v>0</v>
      </c>
      <c r="M10" s="27">
        <f>'criterio Nr.5'!J11</f>
        <v>0</v>
      </c>
      <c r="N10" s="27">
        <f>'criterio Nr.5'!K11</f>
        <v>0</v>
      </c>
      <c r="O10" s="126">
        <f>'criterio Nr.5'!L11</f>
        <v>0</v>
      </c>
      <c r="P10" s="22" t="e">
        <f t="shared" si="4"/>
        <v>#VALUE!</v>
      </c>
      <c r="Q10" s="22" t="e">
        <f t="shared" si="1"/>
        <v>#DIV/0!</v>
      </c>
      <c r="R10" s="22">
        <f>IF(C10&gt;0,'Berechnung WGK S2'!D26/10,0)</f>
        <v>0</v>
      </c>
    </row>
    <row r="11" spans="1:21" ht="41.25" customHeight="1" thickTop="1" thickBot="1" x14ac:dyDescent="0.25">
      <c r="A11" s="187" t="s">
        <v>87</v>
      </c>
      <c r="B11" s="9" t="s">
        <v>62</v>
      </c>
      <c r="C11" s="10">
        <f>'criterio Nr.5'!C12</f>
        <v>0</v>
      </c>
      <c r="D11" s="28">
        <f>'criterio Nr.5'!D12</f>
        <v>0</v>
      </c>
      <c r="E11" s="28" t="str">
        <f>IF('criterio Nr.5'!E12&gt;0,'criterio Nr.5'!E12,"")</f>
        <v/>
      </c>
      <c r="F11" s="31" t="str">
        <f t="shared" si="5"/>
        <v/>
      </c>
      <c r="G11" s="31" t="str">
        <f>IF(C11&gt;0,'Berechnung WGK Prozess (1)'!D11*1000,"")</f>
        <v/>
      </c>
      <c r="H11" s="52">
        <f>'criterio Nr.5'!F12</f>
        <v>123.08250000000002</v>
      </c>
      <c r="I11" s="31">
        <f t="shared" si="6"/>
        <v>0</v>
      </c>
      <c r="J11" s="29" t="e">
        <f t="shared" si="3"/>
        <v>#DIV/0!</v>
      </c>
      <c r="K11" s="27">
        <f>'criterio Nr.5'!H12</f>
        <v>0</v>
      </c>
      <c r="L11" s="27">
        <f>'criterio Nr.5'!I12</f>
        <v>0</v>
      </c>
      <c r="M11" s="27">
        <f>'criterio Nr.5'!J12</f>
        <v>0</v>
      </c>
      <c r="N11" s="27">
        <f>'criterio Nr.5'!K12</f>
        <v>0</v>
      </c>
      <c r="O11" s="126">
        <f>'criterio Nr.5'!L12</f>
        <v>0</v>
      </c>
      <c r="P11" s="22" t="e">
        <f t="shared" si="4"/>
        <v>#VALUE!</v>
      </c>
      <c r="Q11" s="22" t="e">
        <f t="shared" si="1"/>
        <v>#DIV/0!</v>
      </c>
      <c r="R11" s="22">
        <f>IF(C11&gt;0,'Berechnung WGK Prozess (1)'!D26/10,0)</f>
        <v>0</v>
      </c>
    </row>
    <row r="12" spans="1:21" ht="41.25" customHeight="1" thickTop="1" thickBot="1" x14ac:dyDescent="0.25">
      <c r="A12" s="188"/>
      <c r="B12" s="9" t="s">
        <v>63</v>
      </c>
      <c r="C12" s="10">
        <f>'criterio Nr.5'!C13</f>
        <v>0</v>
      </c>
      <c r="D12" s="28">
        <f>'criterio Nr.5'!D13</f>
        <v>0</v>
      </c>
      <c r="E12" s="28" t="str">
        <f>IF('criterio Nr.5'!E13&gt;0,'criterio Nr.5'!E13,"")</f>
        <v/>
      </c>
      <c r="F12" s="31" t="str">
        <f t="shared" si="5"/>
        <v/>
      </c>
      <c r="G12" s="31" t="str">
        <f>IF(C12&gt;0,'Berechnung WGK Prozess (2)'!D11*1000,"")</f>
        <v/>
      </c>
      <c r="H12" s="52">
        <f>'criterio Nr.5'!F13</f>
        <v>123.08250000000002</v>
      </c>
      <c r="I12" s="31">
        <f t="shared" si="6"/>
        <v>0</v>
      </c>
      <c r="J12" s="29" t="e">
        <f t="shared" si="3"/>
        <v>#DIV/0!</v>
      </c>
      <c r="K12" s="27">
        <f>'criterio Nr.5'!H13</f>
        <v>0</v>
      </c>
      <c r="L12" s="27">
        <f>'criterio Nr.5'!I13</f>
        <v>0</v>
      </c>
      <c r="M12" s="27">
        <f>'criterio Nr.5'!J13</f>
        <v>0</v>
      </c>
      <c r="N12" s="27">
        <f>'criterio Nr.5'!K13</f>
        <v>0</v>
      </c>
      <c r="O12" s="126">
        <f>'criterio Nr.5'!L13</f>
        <v>0</v>
      </c>
      <c r="P12" s="22" t="e">
        <f t="shared" si="4"/>
        <v>#VALUE!</v>
      </c>
      <c r="Q12" s="22" t="e">
        <f t="shared" si="1"/>
        <v>#DIV/0!</v>
      </c>
      <c r="R12" s="22">
        <f>IF(C12&gt;0,'Berechnung WGK Prozess (2)'!D26/10,0)</f>
        <v>0</v>
      </c>
    </row>
    <row r="13" spans="1:21" ht="41.25" customHeight="1" outlineLevel="1" thickTop="1" thickBot="1" x14ac:dyDescent="0.25">
      <c r="A13" s="187" t="s">
        <v>87</v>
      </c>
      <c r="B13" s="9" t="s">
        <v>64</v>
      </c>
      <c r="C13" s="10">
        <f>'criterio Nr.5'!C14</f>
        <v>0</v>
      </c>
      <c r="D13" s="28">
        <f>'criterio Nr.5'!D14</f>
        <v>0</v>
      </c>
      <c r="E13" s="28" t="str">
        <f>IF('criterio Nr.5'!E14&gt;0,'criterio Nr.5'!E14,"")</f>
        <v/>
      </c>
      <c r="F13" s="31" t="str">
        <f t="shared" ref="F13:F15" si="7">IF(C13&gt;0,C13,"")</f>
        <v/>
      </c>
      <c r="G13" s="31" t="str">
        <f>IF(C13&gt;0,'Berechnung WGK Prozess (3)'!D11*1000,"")</f>
        <v/>
      </c>
      <c r="H13" s="52">
        <f>'criterio Nr.5'!F14</f>
        <v>123.08250000000002</v>
      </c>
      <c r="I13" s="31">
        <f t="shared" ref="I13:I15" si="8">C13</f>
        <v>0</v>
      </c>
      <c r="J13" s="29" t="e">
        <f t="shared" si="3"/>
        <v>#DIV/0!</v>
      </c>
      <c r="K13" s="27">
        <f>'criterio Nr.5'!H14</f>
        <v>0</v>
      </c>
      <c r="L13" s="27">
        <f>'criterio Nr.5'!I14</f>
        <v>0</v>
      </c>
      <c r="M13" s="27">
        <f>'criterio Nr.5'!J14</f>
        <v>0</v>
      </c>
      <c r="N13" s="27">
        <f>'criterio Nr.5'!K14</f>
        <v>0</v>
      </c>
      <c r="O13" s="126">
        <f>'criterio Nr.5'!L14</f>
        <v>0</v>
      </c>
      <c r="P13" s="22" t="e">
        <f t="shared" ref="P13:P15" si="9">IF(O13&gt;0,O13,((PMT(0.03,20,-(K13+L13*G13))+M13*G13)*100/(F13*1000))+N13)</f>
        <v>#VALUE!</v>
      </c>
      <c r="Q13" s="22" t="e">
        <f t="shared" ref="Q13:Q15" si="10">IF(J13&gt;0,P13,0)</f>
        <v>#DIV/0!</v>
      </c>
      <c r="R13" s="22">
        <f>IF(C13&gt;0,'Berechnung WGK Prozess (3)'!D26/10,0)</f>
        <v>0</v>
      </c>
    </row>
    <row r="14" spans="1:21" ht="41.25" customHeight="1" outlineLevel="1" thickTop="1" thickBot="1" x14ac:dyDescent="0.25">
      <c r="A14" s="189"/>
      <c r="B14" s="9" t="s">
        <v>65</v>
      </c>
      <c r="C14" s="10">
        <f>'criterio Nr.5'!C15</f>
        <v>0</v>
      </c>
      <c r="D14" s="28">
        <f>'criterio Nr.5'!D15</f>
        <v>0</v>
      </c>
      <c r="E14" s="28" t="str">
        <f>IF('criterio Nr.5'!E15&gt;0,'criterio Nr.5'!E15,"")</f>
        <v/>
      </c>
      <c r="F14" s="31" t="str">
        <f t="shared" si="7"/>
        <v/>
      </c>
      <c r="G14" s="31" t="str">
        <f>IF(C14&gt;0,'Berechnung WGK Prozess (4)'!D11*1000,"")</f>
        <v/>
      </c>
      <c r="H14" s="52">
        <f>'criterio Nr.5'!F15</f>
        <v>123.08250000000002</v>
      </c>
      <c r="I14" s="31">
        <f t="shared" si="8"/>
        <v>0</v>
      </c>
      <c r="J14" s="29" t="e">
        <f>I14/$I$16</f>
        <v>#DIV/0!</v>
      </c>
      <c r="K14" s="27">
        <f>'criterio Nr.5'!H15</f>
        <v>0</v>
      </c>
      <c r="L14" s="27">
        <f>'criterio Nr.5'!I15</f>
        <v>0</v>
      </c>
      <c r="M14" s="27">
        <f>'criterio Nr.5'!J15</f>
        <v>0</v>
      </c>
      <c r="N14" s="27">
        <f>'criterio Nr.5'!K15</f>
        <v>0</v>
      </c>
      <c r="O14" s="126">
        <f>'criterio Nr.5'!L15</f>
        <v>0</v>
      </c>
      <c r="P14" s="22" t="e">
        <f t="shared" si="9"/>
        <v>#VALUE!</v>
      </c>
      <c r="Q14" s="22" t="e">
        <f t="shared" si="10"/>
        <v>#DIV/0!</v>
      </c>
      <c r="R14" s="22">
        <f>IF(C14&gt;0,'Berechnung WGK Prozess (4)'!D26/10,0)</f>
        <v>0</v>
      </c>
    </row>
    <row r="15" spans="1:21" ht="41.25" customHeight="1" outlineLevel="1" thickTop="1" thickBot="1" x14ac:dyDescent="0.25">
      <c r="A15" s="190"/>
      <c r="B15" s="9" t="s">
        <v>66</v>
      </c>
      <c r="C15" s="10">
        <f>'criterio Nr.5'!C16</f>
        <v>0</v>
      </c>
      <c r="D15" s="28">
        <f>'criterio Nr.5'!D16</f>
        <v>0</v>
      </c>
      <c r="E15" s="28" t="str">
        <f>IF('criterio Nr.5'!E16&gt;0,'criterio Nr.5'!E16,"")</f>
        <v/>
      </c>
      <c r="F15" s="31" t="str">
        <f t="shared" si="7"/>
        <v/>
      </c>
      <c r="G15" s="31" t="str">
        <f>IF(C15&gt;0,'Berechnung WGK Prozess (5)'!D11*1000,"")</f>
        <v/>
      </c>
      <c r="H15" s="52">
        <f>'criterio Nr.5'!F16</f>
        <v>123.08250000000002</v>
      </c>
      <c r="I15" s="31">
        <f t="shared" si="8"/>
        <v>0</v>
      </c>
      <c r="J15" s="29" t="e">
        <f t="shared" si="3"/>
        <v>#DIV/0!</v>
      </c>
      <c r="K15" s="27">
        <f>'criterio Nr.5'!H16</f>
        <v>0</v>
      </c>
      <c r="L15" s="27">
        <f>'criterio Nr.5'!I16</f>
        <v>0</v>
      </c>
      <c r="M15" s="27">
        <f>'criterio Nr.5'!J16</f>
        <v>0</v>
      </c>
      <c r="N15" s="27">
        <f>'criterio Nr.5'!K16</f>
        <v>0</v>
      </c>
      <c r="O15" s="126">
        <f>'criterio Nr.5'!L16</f>
        <v>0</v>
      </c>
      <c r="P15" s="22" t="e">
        <f t="shared" si="9"/>
        <v>#VALUE!</v>
      </c>
      <c r="Q15" s="22" t="e">
        <f t="shared" si="10"/>
        <v>#DIV/0!</v>
      </c>
      <c r="R15" s="22">
        <f>IF(C15&gt;0,'Berechnung WGK Prozess (5)'!D26/10,0)</f>
        <v>0</v>
      </c>
    </row>
    <row r="16" spans="1:21" ht="15" thickTop="1" thickBot="1" x14ac:dyDescent="0.3">
      <c r="A16" s="4"/>
      <c r="B16" s="11" t="s">
        <v>13</v>
      </c>
      <c r="C16" s="12"/>
      <c r="D16" s="12"/>
      <c r="E16" s="12"/>
      <c r="F16" s="12"/>
      <c r="G16" s="12"/>
      <c r="H16" s="12"/>
      <c r="I16" s="32">
        <f>SUM(I6:I15)</f>
        <v>0</v>
      </c>
      <c r="J16" s="30" t="e">
        <f>SUM(J6:J15)</f>
        <v>#DIV/0!</v>
      </c>
      <c r="K16" s="13"/>
      <c r="L16" s="13"/>
      <c r="M16" s="13"/>
      <c r="N16" s="13"/>
      <c r="O16" s="13"/>
      <c r="P16" s="14"/>
      <c r="Q16" s="14" t="e">
        <f>J6*Q6+J7*Q7+J8*Q8+J9*Q9+J10*Q10+J11*Q11+J12*Q12+J13*Q13+J14*Q14+J15*Q15</f>
        <v>#DIV/0!</v>
      </c>
      <c r="R16" s="14" t="e">
        <f>J6*R6+J7*R7+J8*R8+J9*R9+J10*R10+J11*R11+J12*R12+J13*R13+J14*R14+J15*R15</f>
        <v>#DIV/0!</v>
      </c>
      <c r="U16" s="2"/>
    </row>
    <row r="17" spans="1:21" ht="15" thickTop="1" thickBot="1" x14ac:dyDescent="0.3">
      <c r="A17" s="4"/>
      <c r="B17" s="11" t="s">
        <v>14</v>
      </c>
      <c r="C17" s="12"/>
      <c r="D17" s="12"/>
      <c r="E17" s="12"/>
      <c r="F17" s="12"/>
      <c r="G17" s="12"/>
      <c r="H17" s="12"/>
      <c r="I17" s="32"/>
      <c r="J17" s="30"/>
      <c r="K17" s="33"/>
      <c r="L17" s="33"/>
      <c r="M17" s="33"/>
      <c r="N17" s="33"/>
      <c r="O17" s="33"/>
      <c r="P17" s="34"/>
      <c r="Q17" s="34" t="e">
        <f>IF('criterio Nr.5'!D26&lt;(0.2*0.7*'Berechnungsblatt (nur Ansicht)'!I16*100),'Berechnungsblatt (nur Ansicht)'!Q16+('criterio Nr.5'!D26*100/('Berechnungsblatt (nur Ansicht)'!I16*1000)),Q16+1.4)</f>
        <v>#DIV/0!</v>
      </c>
      <c r="R17" s="34"/>
      <c r="U17" s="2"/>
    </row>
    <row r="18" spans="1:21" ht="15" thickTop="1" thickBot="1" x14ac:dyDescent="0.3">
      <c r="A18" s="5"/>
      <c r="B18" s="5"/>
      <c r="C18" s="5"/>
      <c r="D18" s="5"/>
      <c r="E18" s="24"/>
      <c r="F18" s="5"/>
      <c r="G18" s="5"/>
      <c r="H18" s="5"/>
      <c r="I18" s="5"/>
      <c r="J18" s="5"/>
      <c r="K18" s="24"/>
      <c r="L18" s="24"/>
      <c r="M18" s="24"/>
      <c r="N18" s="24"/>
      <c r="O18" s="24"/>
      <c r="P18" s="24"/>
      <c r="Q18" s="24"/>
      <c r="R18" s="24"/>
    </row>
    <row r="19" spans="1:21" ht="15" thickTop="1" thickBot="1" x14ac:dyDescent="0.3">
      <c r="A19" s="5"/>
      <c r="B19" s="20"/>
      <c r="C19" s="20"/>
      <c r="D19" s="25"/>
      <c r="E19" s="54"/>
      <c r="G19" s="5"/>
      <c r="H19" s="25"/>
      <c r="I19" s="25"/>
      <c r="J19" s="23"/>
      <c r="K19" s="25"/>
      <c r="L19" s="25"/>
      <c r="M19" s="25"/>
      <c r="N19" s="56"/>
      <c r="O19" s="67"/>
      <c r="P19" s="63"/>
    </row>
    <row r="20" spans="1:21" ht="15" thickTop="1" thickBot="1" x14ac:dyDescent="0.3">
      <c r="B20" s="127"/>
      <c r="C20" s="25"/>
      <c r="D20" s="25"/>
      <c r="E20" s="53"/>
      <c r="F20" s="55"/>
      <c r="G20" s="25"/>
      <c r="H20" s="25"/>
      <c r="I20" s="25"/>
      <c r="J20" s="23"/>
      <c r="K20" s="25"/>
      <c r="L20" s="25"/>
      <c r="M20" s="25"/>
      <c r="N20" s="57"/>
      <c r="O20" s="68"/>
      <c r="P20" s="64"/>
      <c r="Q20" s="113" t="s">
        <v>9</v>
      </c>
      <c r="R20" s="114" t="e">
        <f>IF(Q17/R16&gt;1.05,"Zusätzlichkeit erfüllt","Detailprüfung")</f>
        <v>#DIV/0!</v>
      </c>
    </row>
    <row r="21" spans="1:21" ht="14.25" thickTop="1" x14ac:dyDescent="0.25">
      <c r="A21" s="61"/>
      <c r="B21" s="128"/>
      <c r="C21" s="62"/>
      <c r="D21" s="62"/>
      <c r="E21" s="58"/>
      <c r="F21" s="62"/>
      <c r="G21" s="58"/>
      <c r="H21" s="59"/>
      <c r="J21" s="58"/>
      <c r="K21" s="58"/>
      <c r="L21" s="59"/>
      <c r="N21" s="58"/>
      <c r="O21" s="58"/>
      <c r="P21" s="59"/>
      <c r="Q21" s="65"/>
      <c r="S21" s="60"/>
    </row>
    <row r="23" spans="1:21" x14ac:dyDescent="0.2">
      <c r="B23" s="26"/>
    </row>
    <row r="24" spans="1:21" ht="13.5" x14ac:dyDescent="0.25">
      <c r="B24" s="50"/>
      <c r="C24" s="66"/>
    </row>
    <row r="25" spans="1:21" ht="13.5" x14ac:dyDescent="0.25">
      <c r="C25" s="66"/>
      <c r="N25" s="49"/>
      <c r="O25" s="49"/>
    </row>
    <row r="26" spans="1:21" ht="13.5" x14ac:dyDescent="0.25">
      <c r="C26" s="66"/>
      <c r="F26" s="26"/>
    </row>
    <row r="27" spans="1:21" ht="13.5" x14ac:dyDescent="0.25">
      <c r="B27" s="26"/>
      <c r="C27" s="66"/>
    </row>
    <row r="28" spans="1:21" ht="13.5" x14ac:dyDescent="0.25">
      <c r="C28" s="66"/>
    </row>
  </sheetData>
  <mergeCells count="3">
    <mergeCell ref="A6:A10"/>
    <mergeCell ref="A11:A12"/>
    <mergeCell ref="A13:A15"/>
  </mergeCells>
  <conditionalFormatting sqref="R20">
    <cfRule type="containsText" dxfId="1" priority="1" operator="containsText" text="Detailprüfung">
      <formula>NOT(ISERROR(SEARCH("Detailprüfung",R20)))</formula>
    </cfRule>
    <cfRule type="containsText" dxfId="0" priority="2" operator="containsText" text="Zusätzlichkeit erfüllt">
      <formula>NOT(ISERROR(SEARCH("Zusätzlichkeit erfüllt",R20)))</formula>
    </cfRule>
  </conditionalFormatting>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E26"/>
  <sheetViews>
    <sheetView zoomScaleNormal="100" workbookViewId="0">
      <selection activeCell="D15" sqref="D15"/>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Ansicht)'!F6</f>
        <v>21</v>
      </c>
      <c r="E4" s="6"/>
    </row>
    <row r="5" spans="1:5" ht="15" customHeight="1" thickTop="1" thickBot="1" x14ac:dyDescent="0.3">
      <c r="A5" s="42" t="s">
        <v>52</v>
      </c>
      <c r="B5" s="15" t="s">
        <v>51</v>
      </c>
      <c r="C5" s="15" t="s">
        <v>16</v>
      </c>
      <c r="D5" s="41">
        <f>'Berechnungsblatt (nur Ansicht)'!H6</f>
        <v>135.7040407694407</v>
      </c>
      <c r="E5" s="6" t="s">
        <v>50</v>
      </c>
    </row>
    <row r="6" spans="1:5" ht="15" customHeight="1" thickTop="1" thickBot="1" x14ac:dyDescent="0.3">
      <c r="A6" s="6" t="s">
        <v>49</v>
      </c>
      <c r="B6" s="15" t="s">
        <v>48</v>
      </c>
      <c r="C6" s="15"/>
      <c r="D6" s="44">
        <v>1</v>
      </c>
      <c r="E6" s="6" t="s">
        <v>47</v>
      </c>
    </row>
    <row r="7" spans="1:5" ht="15" customHeight="1" thickTop="1" thickBot="1" x14ac:dyDescent="0.3">
      <c r="A7" s="191" t="s">
        <v>46</v>
      </c>
      <c r="B7" s="15" t="s">
        <v>45</v>
      </c>
      <c r="C7" s="15" t="s">
        <v>44</v>
      </c>
      <c r="D7" s="45">
        <v>1.5</v>
      </c>
      <c r="E7" s="6"/>
    </row>
    <row r="8" spans="1:5" ht="15" customHeight="1" thickTop="1" thickBot="1" x14ac:dyDescent="0.3">
      <c r="A8" s="192"/>
      <c r="B8" s="15" t="s">
        <v>43</v>
      </c>
      <c r="C8" s="15" t="s">
        <v>42</v>
      </c>
      <c r="D8" s="37">
        <v>5</v>
      </c>
      <c r="E8" s="6"/>
    </row>
    <row r="9" spans="1:5" ht="15" customHeight="1" thickTop="1" thickBot="1" x14ac:dyDescent="0.3">
      <c r="A9" s="193"/>
      <c r="B9" s="15" t="s">
        <v>41</v>
      </c>
      <c r="C9" s="15" t="s">
        <v>40</v>
      </c>
      <c r="D9" s="37">
        <v>48</v>
      </c>
      <c r="E9" s="6"/>
    </row>
    <row r="10" spans="1:5" ht="15" customHeight="1" thickTop="1" thickBot="1" x14ac:dyDescent="0.3">
      <c r="A10" s="6" t="s">
        <v>39</v>
      </c>
      <c r="B10" s="15"/>
      <c r="C10" s="15" t="s">
        <v>38</v>
      </c>
      <c r="D10" s="39">
        <f>(D4*D6/2100+D4*(1-D6)/(8*D7*D8*D9))</f>
        <v>0.01</v>
      </c>
      <c r="E10" s="6"/>
    </row>
    <row r="11" spans="1:5" ht="14.25" thickTop="1" thickBot="1" x14ac:dyDescent="0.25"/>
    <row r="12" spans="1:5" ht="15" thickTop="1" thickBot="1" x14ac:dyDescent="0.3">
      <c r="A12" s="7" t="s">
        <v>37</v>
      </c>
      <c r="B12" s="7" t="s">
        <v>30</v>
      </c>
      <c r="C12" s="7" t="s">
        <v>8</v>
      </c>
      <c r="D12" s="38"/>
      <c r="E12" s="7" t="s">
        <v>29</v>
      </c>
    </row>
    <row r="13" spans="1:5" ht="15" customHeight="1" thickTop="1" thickBot="1" x14ac:dyDescent="0.3">
      <c r="A13" s="6" t="s">
        <v>36</v>
      </c>
      <c r="B13" s="15"/>
      <c r="C13" s="15" t="s">
        <v>32</v>
      </c>
      <c r="D13" s="37">
        <f xml:space="preserve"> (-16521*D10^2 + 136697*D10 + 6402.2)*1.1</f>
        <v>8544.269690000001</v>
      </c>
      <c r="E13" s="6"/>
    </row>
    <row r="14" spans="1:5" ht="15" customHeight="1" thickTop="1" thickBot="1" x14ac:dyDescent="0.3">
      <c r="A14" s="6" t="s">
        <v>35</v>
      </c>
      <c r="B14" s="15"/>
      <c r="C14" s="15" t="s">
        <v>32</v>
      </c>
      <c r="D14" s="37">
        <f xml:space="preserve"> 1175.8*LN(D10) + 8099.7</f>
        <v>2684.9408953152024</v>
      </c>
      <c r="E14" s="6"/>
    </row>
    <row r="15" spans="1:5" ht="15" customHeight="1" thickTop="1" thickBot="1" x14ac:dyDescent="0.3">
      <c r="A15" s="6" t="s">
        <v>34</v>
      </c>
      <c r="B15" s="15"/>
      <c r="C15" s="15" t="s">
        <v>32</v>
      </c>
      <c r="D15" s="37">
        <f xml:space="preserve"> -4709*D10^4 + 20307*D10^3 - 30224*D10^2 + 32567*D10 + 724.37</f>
        <v>1047.03785991</v>
      </c>
      <c r="E15" s="6"/>
    </row>
    <row r="16" spans="1:5" ht="15" customHeight="1" thickTop="1" thickBot="1" x14ac:dyDescent="0.3">
      <c r="A16" s="6" t="s">
        <v>33</v>
      </c>
      <c r="B16" s="15" t="s">
        <v>17</v>
      </c>
      <c r="C16" s="15" t="s">
        <v>32</v>
      </c>
      <c r="D16" s="37">
        <f>SUM(D13:D15)</f>
        <v>12276.248445225203</v>
      </c>
      <c r="E16" s="6"/>
    </row>
    <row r="17" spans="1:5" ht="14.25" thickTop="1" thickBot="1" x14ac:dyDescent="0.25"/>
    <row r="18" spans="1:5" ht="15" thickTop="1" thickBot="1" x14ac:dyDescent="0.3">
      <c r="A18" s="7" t="s">
        <v>31</v>
      </c>
      <c r="B18" s="7" t="s">
        <v>30</v>
      </c>
      <c r="C18" s="7" t="s">
        <v>8</v>
      </c>
      <c r="D18" s="38"/>
      <c r="E18" s="7" t="s">
        <v>29</v>
      </c>
    </row>
    <row r="19" spans="1:5" ht="15" customHeight="1" thickTop="1" thickBot="1" x14ac:dyDescent="0.3">
      <c r="A19" s="6" t="s">
        <v>28</v>
      </c>
      <c r="B19" s="15" t="s">
        <v>27</v>
      </c>
      <c r="C19" s="15" t="s">
        <v>1</v>
      </c>
      <c r="D19" s="37">
        <f>PMT(0.03,15,-D16)</f>
        <v>1028.3393531619952</v>
      </c>
      <c r="E19" s="6"/>
    </row>
    <row r="20" spans="1:5" ht="15" customHeight="1" thickTop="1" thickBot="1" x14ac:dyDescent="0.3">
      <c r="A20" s="6" t="s">
        <v>26</v>
      </c>
      <c r="B20" s="15"/>
      <c r="C20" s="15" t="s">
        <v>1</v>
      </c>
      <c r="D20" s="37">
        <f>1177.2*D10^0.3152</f>
        <v>275.7085621911292</v>
      </c>
      <c r="E20" s="6"/>
    </row>
    <row r="21" spans="1:5" ht="15" customHeight="1" thickTop="1" thickBot="1" x14ac:dyDescent="0.3">
      <c r="A21" s="6" t="s">
        <v>25</v>
      </c>
      <c r="B21" s="15" t="s">
        <v>24</v>
      </c>
      <c r="C21" s="15" t="s">
        <v>1</v>
      </c>
      <c r="D21" s="37">
        <f xml:space="preserve"> 2619.6*D10^0.3287</f>
        <v>576.54735190760016</v>
      </c>
      <c r="E21" s="6"/>
    </row>
    <row r="22" spans="1:5" ht="15" customHeight="1" thickTop="1" thickBot="1" x14ac:dyDescent="0.3">
      <c r="A22" s="6" t="s">
        <v>23</v>
      </c>
      <c r="B22" s="15" t="s">
        <v>22</v>
      </c>
      <c r="C22" s="15" t="s">
        <v>1</v>
      </c>
      <c r="D22" s="37">
        <f>D4/0.88*D5</f>
        <v>3238.3918819980167</v>
      </c>
      <c r="E22" s="6"/>
    </row>
    <row r="23" spans="1:5" ht="15" customHeight="1" thickTop="1" thickBot="1" x14ac:dyDescent="0.3">
      <c r="A23" s="6" t="s">
        <v>21</v>
      </c>
      <c r="B23" s="15" t="s">
        <v>20</v>
      </c>
      <c r="C23" s="15" t="s">
        <v>1</v>
      </c>
      <c r="D23" s="37">
        <f>D4*0.02*150</f>
        <v>63</v>
      </c>
      <c r="E23" s="6"/>
    </row>
    <row r="24" spans="1:5" ht="15" customHeight="1" thickTop="1" thickBot="1" x14ac:dyDescent="0.3">
      <c r="A24" s="6" t="s">
        <v>19</v>
      </c>
      <c r="B24" s="15"/>
      <c r="C24" s="15" t="s">
        <v>1</v>
      </c>
      <c r="D24" s="37">
        <f>SUM(D19:D23)</f>
        <v>5181.9871492587408</v>
      </c>
      <c r="E24" s="6"/>
    </row>
    <row r="25" spans="1:5" ht="15" customHeight="1" thickTop="1" thickBot="1" x14ac:dyDescent="0.3">
      <c r="A25" s="6" t="s">
        <v>18</v>
      </c>
      <c r="B25" s="15" t="s">
        <v>17</v>
      </c>
      <c r="C25" s="15" t="s">
        <v>16</v>
      </c>
      <c r="D25" s="36">
        <f>D24/D4</f>
        <v>246.76129282184479</v>
      </c>
      <c r="E25" s="6"/>
    </row>
    <row r="26" spans="1:5" ht="13.5" thickTop="1" x14ac:dyDescent="0.2"/>
  </sheetData>
  <mergeCells count="1">
    <mergeCell ref="A7:A9"/>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E26"/>
  <sheetViews>
    <sheetView zoomScaleNormal="100" workbookViewId="0">
      <selection activeCell="D15" sqref="D15"/>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Ansicht)'!F7</f>
        <v>105</v>
      </c>
      <c r="E4" s="6"/>
    </row>
    <row r="5" spans="1:5" ht="15" customHeight="1" thickTop="1" thickBot="1" x14ac:dyDescent="0.3">
      <c r="A5" s="42" t="s">
        <v>52</v>
      </c>
      <c r="B5" s="15" t="s">
        <v>51</v>
      </c>
      <c r="C5" s="15" t="s">
        <v>16</v>
      </c>
      <c r="D5" s="41">
        <f>'Berechnungsblatt (nur Ansicht)'!H7</f>
        <v>130.09618008618446</v>
      </c>
      <c r="E5" s="6" t="s">
        <v>50</v>
      </c>
    </row>
    <row r="6" spans="1:5" ht="15" customHeight="1" thickTop="1" thickBot="1" x14ac:dyDescent="0.3">
      <c r="A6" s="6" t="s">
        <v>49</v>
      </c>
      <c r="B6" s="15" t="s">
        <v>48</v>
      </c>
      <c r="C6" s="15"/>
      <c r="D6" s="44">
        <v>1</v>
      </c>
      <c r="E6" s="6" t="s">
        <v>47</v>
      </c>
    </row>
    <row r="7" spans="1:5" ht="15" customHeight="1" thickTop="1" thickBot="1" x14ac:dyDescent="0.3">
      <c r="A7" s="191" t="s">
        <v>46</v>
      </c>
      <c r="B7" s="15" t="s">
        <v>45</v>
      </c>
      <c r="C7" s="15" t="s">
        <v>44</v>
      </c>
      <c r="D7" s="45">
        <v>1.5</v>
      </c>
      <c r="E7" s="6"/>
    </row>
    <row r="8" spans="1:5" ht="15" customHeight="1" thickTop="1" thickBot="1" x14ac:dyDescent="0.3">
      <c r="A8" s="192"/>
      <c r="B8" s="15" t="s">
        <v>43</v>
      </c>
      <c r="C8" s="15" t="s">
        <v>42</v>
      </c>
      <c r="D8" s="37">
        <v>5</v>
      </c>
      <c r="E8" s="6"/>
    </row>
    <row r="9" spans="1:5" ht="15" customHeight="1" thickTop="1" thickBot="1" x14ac:dyDescent="0.3">
      <c r="A9" s="193"/>
      <c r="B9" s="15" t="s">
        <v>41</v>
      </c>
      <c r="C9" s="15" t="s">
        <v>40</v>
      </c>
      <c r="D9" s="37">
        <v>48</v>
      </c>
      <c r="E9" s="6"/>
    </row>
    <row r="10" spans="1:5" ht="15" customHeight="1" thickTop="1" thickBot="1" x14ac:dyDescent="0.3">
      <c r="A10" s="6" t="s">
        <v>39</v>
      </c>
      <c r="B10" s="15"/>
      <c r="C10" s="15" t="s">
        <v>38</v>
      </c>
      <c r="D10" s="39">
        <f>(D4*D6/2100+D4*(1-D6)/(8*D7*D8*D9))</f>
        <v>0.05</v>
      </c>
      <c r="E10" s="6"/>
    </row>
    <row r="11" spans="1:5" ht="14.25" thickTop="1" thickBot="1" x14ac:dyDescent="0.25"/>
    <row r="12" spans="1:5" ht="15" thickTop="1" thickBot="1" x14ac:dyDescent="0.3">
      <c r="A12" s="7" t="s">
        <v>37</v>
      </c>
      <c r="B12" s="7" t="s">
        <v>30</v>
      </c>
      <c r="C12" s="7" t="s">
        <v>8</v>
      </c>
      <c r="D12" s="38"/>
      <c r="E12" s="7" t="s">
        <v>29</v>
      </c>
    </row>
    <row r="13" spans="1:5" ht="15" customHeight="1" thickTop="1" thickBot="1" x14ac:dyDescent="0.3">
      <c r="A13" s="6" t="s">
        <v>36</v>
      </c>
      <c r="B13" s="15"/>
      <c r="C13" s="15" t="s">
        <v>32</v>
      </c>
      <c r="D13" s="37">
        <f xml:space="preserve"> (-16521*D10^2 + 136697*D10 + 6402.2)*1.1</f>
        <v>14515.322250000003</v>
      </c>
      <c r="E13" s="6"/>
    </row>
    <row r="14" spans="1:5" ht="15" customHeight="1" thickTop="1" thickBot="1" x14ac:dyDescent="0.3">
      <c r="A14" s="6" t="s">
        <v>35</v>
      </c>
      <c r="B14" s="15"/>
      <c r="C14" s="15" t="s">
        <v>32</v>
      </c>
      <c r="D14" s="37">
        <f xml:space="preserve"> 1175.8*LN(D10) + 8099.7</f>
        <v>4577.3179927552173</v>
      </c>
      <c r="E14" s="6"/>
    </row>
    <row r="15" spans="1:5" ht="15" customHeight="1" thickTop="1" thickBot="1" x14ac:dyDescent="0.3">
      <c r="A15" s="6" t="s">
        <v>34</v>
      </c>
      <c r="B15" s="15"/>
      <c r="C15" s="15" t="s">
        <v>32</v>
      </c>
      <c r="D15" s="37">
        <f xml:space="preserve"> -4709*D10^4 + 20307*D10^3 - 30224*D10^2 + 32567*D10 + 724.37</f>
        <v>2279.6689437499999</v>
      </c>
      <c r="E15" s="6"/>
    </row>
    <row r="16" spans="1:5" ht="15" customHeight="1" thickTop="1" thickBot="1" x14ac:dyDescent="0.3">
      <c r="A16" s="6" t="s">
        <v>33</v>
      </c>
      <c r="B16" s="15" t="s">
        <v>17</v>
      </c>
      <c r="C16" s="15" t="s">
        <v>32</v>
      </c>
      <c r="D16" s="37">
        <f>SUM(D13:D15)</f>
        <v>21372.309186505219</v>
      </c>
      <c r="E16" s="6"/>
    </row>
    <row r="17" spans="1:5" ht="14.25" thickTop="1" thickBot="1" x14ac:dyDescent="0.25"/>
    <row r="18" spans="1:5" ht="15" thickTop="1" thickBot="1" x14ac:dyDescent="0.3">
      <c r="A18" s="7" t="s">
        <v>31</v>
      </c>
      <c r="B18" s="7" t="s">
        <v>30</v>
      </c>
      <c r="C18" s="7" t="s">
        <v>8</v>
      </c>
      <c r="D18" s="38"/>
      <c r="E18" s="7" t="s">
        <v>29</v>
      </c>
    </row>
    <row r="19" spans="1:5" ht="15" customHeight="1" thickTop="1" thickBot="1" x14ac:dyDescent="0.3">
      <c r="A19" s="6" t="s">
        <v>28</v>
      </c>
      <c r="B19" s="15" t="s">
        <v>27</v>
      </c>
      <c r="C19" s="15" t="s">
        <v>1</v>
      </c>
      <c r="D19" s="37">
        <f>PMT(0.03,15,-D16)</f>
        <v>1790.2852571362871</v>
      </c>
      <c r="E19" s="6"/>
    </row>
    <row r="20" spans="1:5" ht="15" customHeight="1" thickTop="1" thickBot="1" x14ac:dyDescent="0.3">
      <c r="A20" s="6" t="s">
        <v>26</v>
      </c>
      <c r="B20" s="15"/>
      <c r="C20" s="15" t="s">
        <v>1</v>
      </c>
      <c r="D20" s="37">
        <f>1177.2*D10^0.3152</f>
        <v>457.89468109748384</v>
      </c>
      <c r="E20" s="6"/>
    </row>
    <row r="21" spans="1:5" ht="15" customHeight="1" thickTop="1" thickBot="1" x14ac:dyDescent="0.3">
      <c r="A21" s="6" t="s">
        <v>25</v>
      </c>
      <c r="B21" s="15" t="s">
        <v>24</v>
      </c>
      <c r="C21" s="15" t="s">
        <v>1</v>
      </c>
      <c r="D21" s="37">
        <f xml:space="preserve"> 2619.6*D10^0.3287</f>
        <v>978.557662933443</v>
      </c>
      <c r="E21" s="6"/>
    </row>
    <row r="22" spans="1:5" ht="15" customHeight="1" thickTop="1" thickBot="1" x14ac:dyDescent="0.3">
      <c r="A22" s="6" t="s">
        <v>23</v>
      </c>
      <c r="B22" s="15" t="s">
        <v>22</v>
      </c>
      <c r="C22" s="15" t="s">
        <v>1</v>
      </c>
      <c r="D22" s="37">
        <f>D4/0.88*D5</f>
        <v>15522.839669374282</v>
      </c>
      <c r="E22" s="6"/>
    </row>
    <row r="23" spans="1:5" ht="15" customHeight="1" thickTop="1" thickBot="1" x14ac:dyDescent="0.3">
      <c r="A23" s="6" t="s">
        <v>21</v>
      </c>
      <c r="B23" s="15" t="s">
        <v>20</v>
      </c>
      <c r="C23" s="15" t="s">
        <v>1</v>
      </c>
      <c r="D23" s="37">
        <f>D4*0.02*150</f>
        <v>315</v>
      </c>
      <c r="E23" s="6"/>
    </row>
    <row r="24" spans="1:5" ht="15" customHeight="1" thickTop="1" thickBot="1" x14ac:dyDescent="0.3">
      <c r="A24" s="6" t="s">
        <v>19</v>
      </c>
      <c r="B24" s="15"/>
      <c r="C24" s="15" t="s">
        <v>1</v>
      </c>
      <c r="D24" s="37">
        <f>SUM(D19:D23)</f>
        <v>19064.577270541497</v>
      </c>
      <c r="E24" s="6"/>
    </row>
    <row r="25" spans="1:5" ht="15" customHeight="1" thickTop="1" thickBot="1" x14ac:dyDescent="0.3">
      <c r="A25" s="6" t="s">
        <v>18</v>
      </c>
      <c r="B25" s="15" t="s">
        <v>17</v>
      </c>
      <c r="C25" s="15" t="s">
        <v>16</v>
      </c>
      <c r="D25" s="36">
        <f>D24/D4</f>
        <v>181.56740257658569</v>
      </c>
      <c r="E25" s="6"/>
    </row>
    <row r="26" spans="1:5" ht="13.5" thickTop="1" x14ac:dyDescent="0.2"/>
  </sheetData>
  <mergeCells count="1">
    <mergeCell ref="A7:A9"/>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E26"/>
  <sheetViews>
    <sheetView zoomScaleNormal="100" workbookViewId="0">
      <selection activeCell="E51" sqref="E51"/>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f>'Berechnungsblatt (nur Ansicht)'!F8</f>
        <v>735</v>
      </c>
      <c r="E4" s="6"/>
    </row>
    <row r="5" spans="1:5" ht="15" customHeight="1" thickTop="1" thickBot="1" x14ac:dyDescent="0.3">
      <c r="A5" s="42" t="s">
        <v>52</v>
      </c>
      <c r="B5" s="15" t="s">
        <v>51</v>
      </c>
      <c r="C5" s="15" t="s">
        <v>16</v>
      </c>
      <c r="D5" s="41">
        <f>'Berechnungsblatt (nur Ansicht)'!H8</f>
        <v>128.77295026305936</v>
      </c>
      <c r="E5" s="6" t="s">
        <v>50</v>
      </c>
    </row>
    <row r="6" spans="1:5" ht="15" customHeight="1" thickTop="1" thickBot="1" x14ac:dyDescent="0.3">
      <c r="A6" s="6" t="s">
        <v>49</v>
      </c>
      <c r="B6" s="15" t="s">
        <v>48</v>
      </c>
      <c r="C6" s="15"/>
      <c r="D6" s="44">
        <v>1</v>
      </c>
      <c r="E6" s="6" t="s">
        <v>47</v>
      </c>
    </row>
    <row r="7" spans="1:5" ht="15" customHeight="1" thickTop="1" thickBot="1" x14ac:dyDescent="0.3">
      <c r="A7" s="191" t="s">
        <v>46</v>
      </c>
      <c r="B7" s="15" t="s">
        <v>45</v>
      </c>
      <c r="C7" s="15" t="s">
        <v>44</v>
      </c>
      <c r="D7" s="45">
        <v>1.5</v>
      </c>
      <c r="E7" s="6"/>
    </row>
    <row r="8" spans="1:5" ht="15" customHeight="1" thickTop="1" thickBot="1" x14ac:dyDescent="0.3">
      <c r="A8" s="192"/>
      <c r="B8" s="15" t="s">
        <v>43</v>
      </c>
      <c r="C8" s="15" t="s">
        <v>42</v>
      </c>
      <c r="D8" s="37">
        <v>5</v>
      </c>
      <c r="E8" s="6"/>
    </row>
    <row r="9" spans="1:5" ht="15" customHeight="1" thickTop="1" thickBot="1" x14ac:dyDescent="0.3">
      <c r="A9" s="193"/>
      <c r="B9" s="15" t="s">
        <v>41</v>
      </c>
      <c r="C9" s="15" t="s">
        <v>40</v>
      </c>
      <c r="D9" s="37">
        <v>48</v>
      </c>
      <c r="E9" s="6"/>
    </row>
    <row r="10" spans="1:5" ht="15" customHeight="1" thickTop="1" thickBot="1" x14ac:dyDescent="0.3">
      <c r="A10" s="6" t="s">
        <v>39</v>
      </c>
      <c r="B10" s="15"/>
      <c r="C10" s="15" t="s">
        <v>38</v>
      </c>
      <c r="D10" s="39">
        <f>(D4*D6/2100+D4*(1-D6)/(8*D7*D8*D9))</f>
        <v>0.35</v>
      </c>
      <c r="E10" s="6"/>
    </row>
    <row r="11" spans="1:5" ht="14.25" thickTop="1" thickBot="1" x14ac:dyDescent="0.25"/>
    <row r="12" spans="1:5" ht="15" thickTop="1" thickBot="1" x14ac:dyDescent="0.3">
      <c r="A12" s="7" t="s">
        <v>37</v>
      </c>
      <c r="B12" s="7" t="s">
        <v>30</v>
      </c>
      <c r="C12" s="7" t="s">
        <v>8</v>
      </c>
      <c r="D12" s="38"/>
      <c r="E12" s="7" t="s">
        <v>29</v>
      </c>
    </row>
    <row r="13" spans="1:5" ht="15" customHeight="1" thickTop="1" thickBot="1" x14ac:dyDescent="0.3">
      <c r="A13" s="6" t="s">
        <v>36</v>
      </c>
      <c r="B13" s="15"/>
      <c r="C13" s="15" t="s">
        <v>32</v>
      </c>
      <c r="D13" s="37">
        <f xml:space="preserve"> (-16521*D10^2 + 136697*D10 + 6402.2)*1.1</f>
        <v>57444.560249999995</v>
      </c>
      <c r="E13" s="6"/>
    </row>
    <row r="14" spans="1:5" ht="15" customHeight="1" thickTop="1" thickBot="1" x14ac:dyDescent="0.3">
      <c r="A14" s="6" t="s">
        <v>35</v>
      </c>
      <c r="B14" s="15"/>
      <c r="C14" s="15" t="s">
        <v>32</v>
      </c>
      <c r="D14" s="37">
        <f xml:space="preserve"> 1175.8*LN(D10) + 8099.7</f>
        <v>6865.3191460144544</v>
      </c>
      <c r="E14" s="6"/>
    </row>
    <row r="15" spans="1:5" ht="15" customHeight="1" thickTop="1" thickBot="1" x14ac:dyDescent="0.3">
      <c r="A15" s="6" t="s">
        <v>34</v>
      </c>
      <c r="B15" s="15"/>
      <c r="C15" s="15" t="s">
        <v>32</v>
      </c>
      <c r="D15" s="37">
        <f xml:space="preserve"> -4709*D10^4 + 20307*D10^3 - 30224*D10^2 + 32567*D10 + 724.37</f>
        <v>9220.3781937500007</v>
      </c>
      <c r="E15" s="6"/>
    </row>
    <row r="16" spans="1:5" ht="15" customHeight="1" thickTop="1" thickBot="1" x14ac:dyDescent="0.3">
      <c r="A16" s="6" t="s">
        <v>33</v>
      </c>
      <c r="B16" s="15" t="s">
        <v>17</v>
      </c>
      <c r="C16" s="15" t="s">
        <v>32</v>
      </c>
      <c r="D16" s="37">
        <f>SUM(D13:D15)</f>
        <v>73530.257589764442</v>
      </c>
      <c r="E16" s="6"/>
    </row>
    <row r="17" spans="1:5" ht="14.25" thickTop="1" thickBot="1" x14ac:dyDescent="0.25"/>
    <row r="18" spans="1:5" ht="15" thickTop="1" thickBot="1" x14ac:dyDescent="0.3">
      <c r="A18" s="7" t="s">
        <v>31</v>
      </c>
      <c r="B18" s="7" t="s">
        <v>30</v>
      </c>
      <c r="C18" s="7" t="s">
        <v>8</v>
      </c>
      <c r="D18" s="38"/>
      <c r="E18" s="7" t="s">
        <v>29</v>
      </c>
    </row>
    <row r="19" spans="1:5" ht="15" customHeight="1" thickTop="1" thickBot="1" x14ac:dyDescent="0.3">
      <c r="A19" s="6" t="s">
        <v>28</v>
      </c>
      <c r="B19" s="15" t="s">
        <v>27</v>
      </c>
      <c r="C19" s="15" t="s">
        <v>1</v>
      </c>
      <c r="D19" s="37">
        <f>PMT(0.03,15,-D16)</f>
        <v>6159.378238805768</v>
      </c>
      <c r="E19" s="6"/>
    </row>
    <row r="20" spans="1:5" ht="15" customHeight="1" thickTop="1" thickBot="1" x14ac:dyDescent="0.3">
      <c r="A20" s="6" t="s">
        <v>26</v>
      </c>
      <c r="B20" s="15"/>
      <c r="C20" s="15" t="s">
        <v>1</v>
      </c>
      <c r="D20" s="37">
        <f>1177.2*D10^0.3152</f>
        <v>845.55235022778959</v>
      </c>
      <c r="E20" s="6"/>
    </row>
    <row r="21" spans="1:5" ht="15" customHeight="1" thickTop="1" thickBot="1" x14ac:dyDescent="0.3">
      <c r="A21" s="6" t="s">
        <v>25</v>
      </c>
      <c r="B21" s="15" t="s">
        <v>24</v>
      </c>
      <c r="C21" s="15" t="s">
        <v>1</v>
      </c>
      <c r="D21" s="37">
        <f xml:space="preserve"> 2619.6*D10^0.3287</f>
        <v>1855.1120564766527</v>
      </c>
      <c r="E21" s="6"/>
    </row>
    <row r="22" spans="1:5" ht="15" customHeight="1" thickTop="1" thickBot="1" x14ac:dyDescent="0.3">
      <c r="A22" s="6" t="s">
        <v>23</v>
      </c>
      <c r="B22" s="15" t="s">
        <v>22</v>
      </c>
      <c r="C22" s="15" t="s">
        <v>1</v>
      </c>
      <c r="D22" s="37">
        <f>D4/0.88*D5</f>
        <v>107554.68004925981</v>
      </c>
      <c r="E22" s="6"/>
    </row>
    <row r="23" spans="1:5" ht="15" customHeight="1" thickTop="1" thickBot="1" x14ac:dyDescent="0.3">
      <c r="A23" s="6" t="s">
        <v>21</v>
      </c>
      <c r="B23" s="15" t="s">
        <v>20</v>
      </c>
      <c r="C23" s="15" t="s">
        <v>1</v>
      </c>
      <c r="D23" s="37">
        <f>D4*0.02*150</f>
        <v>2205</v>
      </c>
      <c r="E23" s="6"/>
    </row>
    <row r="24" spans="1:5" ht="15" customHeight="1" thickTop="1" thickBot="1" x14ac:dyDescent="0.3">
      <c r="A24" s="6" t="s">
        <v>19</v>
      </c>
      <c r="B24" s="15"/>
      <c r="C24" s="15" t="s">
        <v>1</v>
      </c>
      <c r="D24" s="37">
        <f>SUM(D19:D23)</f>
        <v>118619.72269477003</v>
      </c>
      <c r="E24" s="6"/>
    </row>
    <row r="25" spans="1:5" ht="15" customHeight="1" thickTop="1" thickBot="1" x14ac:dyDescent="0.3">
      <c r="A25" s="6" t="s">
        <v>18</v>
      </c>
      <c r="B25" s="15" t="s">
        <v>17</v>
      </c>
      <c r="C25" s="15" t="s">
        <v>16</v>
      </c>
      <c r="D25" s="36">
        <f>D24/D4</f>
        <v>161.38737781601364</v>
      </c>
      <c r="E25" s="6"/>
    </row>
    <row r="26" spans="1:5" ht="13.5" thickTop="1" x14ac:dyDescent="0.2"/>
  </sheetData>
  <mergeCells count="1">
    <mergeCell ref="A7:A9"/>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dimension ref="A1:E27"/>
  <sheetViews>
    <sheetView zoomScaleNormal="100" workbookViewId="0">
      <selection activeCell="D17" sqref="D17"/>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t="str">
        <f>'Berechnungsblatt (nur Ansicht)'!F9</f>
        <v/>
      </c>
      <c r="E4" s="6"/>
    </row>
    <row r="5" spans="1:5" ht="15" customHeight="1" thickTop="1" thickBot="1" x14ac:dyDescent="0.3">
      <c r="A5" s="42" t="s">
        <v>52</v>
      </c>
      <c r="B5" s="15" t="s">
        <v>51</v>
      </c>
      <c r="C5" s="15" t="s">
        <v>16</v>
      </c>
      <c r="D5" s="41">
        <f>'Berechnungsblatt (nur Ansicht)'!H9</f>
        <v>128.77295026305936</v>
      </c>
      <c r="E5" s="6" t="s">
        <v>50</v>
      </c>
    </row>
    <row r="6" spans="1:5" ht="15" customHeight="1" thickTop="1" thickBot="1" x14ac:dyDescent="0.3">
      <c r="A6" s="6" t="s">
        <v>49</v>
      </c>
      <c r="B6" s="15" t="s">
        <v>48</v>
      </c>
      <c r="C6" s="15"/>
      <c r="D6" s="44">
        <v>1</v>
      </c>
      <c r="E6" s="6" t="s">
        <v>47</v>
      </c>
    </row>
    <row r="7" spans="1:5" ht="15" customHeight="1" thickTop="1" thickBot="1" x14ac:dyDescent="0.3">
      <c r="A7" s="191" t="s">
        <v>46</v>
      </c>
      <c r="B7" s="15" t="s">
        <v>45</v>
      </c>
      <c r="C7" s="15" t="s">
        <v>44</v>
      </c>
      <c r="D7" s="45">
        <v>0</v>
      </c>
      <c r="E7" s="6"/>
    </row>
    <row r="8" spans="1:5" ht="15" customHeight="1" thickTop="1" thickBot="1" x14ac:dyDescent="0.3">
      <c r="A8" s="192"/>
      <c r="B8" s="15" t="s">
        <v>43</v>
      </c>
      <c r="C8" s="15" t="s">
        <v>42</v>
      </c>
      <c r="D8" s="37">
        <v>0</v>
      </c>
      <c r="E8" s="6"/>
    </row>
    <row r="9" spans="1:5" ht="15" customHeight="1" thickTop="1" thickBot="1" x14ac:dyDescent="0.3">
      <c r="A9" s="192"/>
      <c r="B9" s="15" t="s">
        <v>57</v>
      </c>
      <c r="C9" s="15" t="s">
        <v>59</v>
      </c>
      <c r="D9" s="40">
        <v>50</v>
      </c>
      <c r="E9" s="6"/>
    </row>
    <row r="10" spans="1:5" ht="15" customHeight="1" thickTop="1" thickBot="1" x14ac:dyDescent="0.3">
      <c r="A10" s="193"/>
      <c r="B10" s="15" t="s">
        <v>41</v>
      </c>
      <c r="C10" s="15" t="s">
        <v>40</v>
      </c>
      <c r="D10" s="37">
        <v>48</v>
      </c>
      <c r="E10" s="6"/>
    </row>
    <row r="11" spans="1:5" ht="15" customHeight="1" thickTop="1" thickBot="1" x14ac:dyDescent="0.3">
      <c r="A11" s="6" t="s">
        <v>39</v>
      </c>
      <c r="B11" s="15"/>
      <c r="C11" s="15" t="s">
        <v>38</v>
      </c>
      <c r="D11" s="39" t="e">
        <f>IF('Berechnungsblatt (nur Ansicht)'!D9&gt;0,'Berechnungsblatt (nur Ansicht)'!D9/1000,(D4*D6/2100+D4*(1-D6)/(D9*D10)))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t="e">
        <f>D4/0.88*D5</f>
        <v>#VALUE!</v>
      </c>
      <c r="E23" s="6"/>
    </row>
    <row r="24" spans="1:5" ht="15" customHeight="1" thickTop="1" thickBot="1" x14ac:dyDescent="0.3">
      <c r="A24" s="6" t="s">
        <v>21</v>
      </c>
      <c r="B24" s="15" t="s">
        <v>20</v>
      </c>
      <c r="C24" s="15" t="s">
        <v>1</v>
      </c>
      <c r="D24" s="37" t="e">
        <f>D4*0.02*150</f>
        <v>#VALUE!</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dimension ref="A1:E27"/>
  <sheetViews>
    <sheetView zoomScaleNormal="100" workbookViewId="0">
      <selection activeCell="D16" sqref="D16"/>
    </sheetView>
  </sheetViews>
  <sheetFormatPr baseColWidth="10" defaultColWidth="9" defaultRowHeight="12.75" x14ac:dyDescent="0.2"/>
  <cols>
    <col min="1" max="1" width="18.25" style="1" customWidth="1"/>
    <col min="2" max="2" width="15.375" style="1" customWidth="1"/>
    <col min="3" max="3" width="6.875" style="1" bestFit="1" customWidth="1"/>
    <col min="4" max="4" width="8.375" style="35" customWidth="1"/>
    <col min="5" max="5" width="24.125" style="1" bestFit="1" customWidth="1"/>
    <col min="6" max="16384" width="9" style="1"/>
  </cols>
  <sheetData>
    <row r="1" spans="1:5" ht="15" thickTop="1" thickBot="1" x14ac:dyDescent="0.3">
      <c r="A1" s="21" t="s">
        <v>56</v>
      </c>
      <c r="B1" s="5"/>
      <c r="C1" s="5"/>
      <c r="D1" s="43"/>
      <c r="E1" s="5"/>
    </row>
    <row r="2" spans="1:5" ht="15" thickTop="1" thickBot="1" x14ac:dyDescent="0.3">
      <c r="A2" s="18"/>
      <c r="B2" s="5"/>
      <c r="C2" s="5"/>
      <c r="D2" s="43"/>
      <c r="E2" s="5"/>
    </row>
    <row r="3" spans="1:5" ht="15" thickTop="1" thickBot="1" x14ac:dyDescent="0.3">
      <c r="A3" s="7" t="s">
        <v>55</v>
      </c>
      <c r="B3" s="7" t="s">
        <v>30</v>
      </c>
      <c r="C3" s="7" t="s">
        <v>8</v>
      </c>
      <c r="D3" s="38"/>
      <c r="E3" s="7" t="s">
        <v>29</v>
      </c>
    </row>
    <row r="4" spans="1:5" ht="15" customHeight="1" thickTop="1" thickBot="1" x14ac:dyDescent="0.3">
      <c r="A4" s="6" t="s">
        <v>54</v>
      </c>
      <c r="B4" s="15"/>
      <c r="C4" s="15" t="s">
        <v>53</v>
      </c>
      <c r="D4" s="40" t="str">
        <f>'Berechnungsblatt (nur Ansicht)'!F10</f>
        <v/>
      </c>
      <c r="E4" s="6"/>
    </row>
    <row r="5" spans="1:5" ht="15" customHeight="1" thickTop="1" thickBot="1" x14ac:dyDescent="0.3">
      <c r="A5" s="42" t="s">
        <v>52</v>
      </c>
      <c r="B5" s="15" t="s">
        <v>51</v>
      </c>
      <c r="C5" s="15" t="s">
        <v>16</v>
      </c>
      <c r="D5" s="41">
        <f>'Berechnungsblatt (nur Ansicht)'!H10</f>
        <v>128.77295026305936</v>
      </c>
      <c r="E5" s="6" t="s">
        <v>50</v>
      </c>
    </row>
    <row r="6" spans="1:5" ht="15" customHeight="1" thickTop="1" thickBot="1" x14ac:dyDescent="0.3">
      <c r="A6" s="6" t="s">
        <v>49</v>
      </c>
      <c r="B6" s="15" t="s">
        <v>48</v>
      </c>
      <c r="C6" s="15"/>
      <c r="D6" s="44">
        <v>1</v>
      </c>
      <c r="E6" s="6" t="s">
        <v>47</v>
      </c>
    </row>
    <row r="7" spans="1:5" ht="15" customHeight="1" thickTop="1" thickBot="1" x14ac:dyDescent="0.3">
      <c r="A7" s="191" t="s">
        <v>46</v>
      </c>
      <c r="B7" s="15" t="s">
        <v>45</v>
      </c>
      <c r="C7" s="15" t="s">
        <v>44</v>
      </c>
      <c r="D7" s="45">
        <v>0</v>
      </c>
      <c r="E7" s="6"/>
    </row>
    <row r="8" spans="1:5" ht="15" customHeight="1" thickTop="1" thickBot="1" x14ac:dyDescent="0.3">
      <c r="A8" s="192"/>
      <c r="B8" s="15" t="s">
        <v>43</v>
      </c>
      <c r="C8" s="15" t="s">
        <v>42</v>
      </c>
      <c r="D8" s="37">
        <v>0</v>
      </c>
      <c r="E8" s="6"/>
    </row>
    <row r="9" spans="1:5" ht="15" customHeight="1" thickTop="1" thickBot="1" x14ac:dyDescent="0.3">
      <c r="A9" s="192"/>
      <c r="B9" s="15" t="s">
        <v>57</v>
      </c>
      <c r="C9" s="15" t="s">
        <v>59</v>
      </c>
      <c r="D9" s="40">
        <v>50</v>
      </c>
      <c r="E9" s="6"/>
    </row>
    <row r="10" spans="1:5" ht="15" customHeight="1" thickTop="1" thickBot="1" x14ac:dyDescent="0.3">
      <c r="A10" s="193"/>
      <c r="B10" s="15" t="s">
        <v>41</v>
      </c>
      <c r="C10" s="15" t="s">
        <v>40</v>
      </c>
      <c r="D10" s="37">
        <v>48</v>
      </c>
      <c r="E10" s="6"/>
    </row>
    <row r="11" spans="1:5" ht="15" customHeight="1" thickTop="1" thickBot="1" x14ac:dyDescent="0.3">
      <c r="A11" s="6" t="s">
        <v>39</v>
      </c>
      <c r="B11" s="15"/>
      <c r="C11" s="15" t="s">
        <v>38</v>
      </c>
      <c r="D11" s="39" t="e">
        <f>IF('Berechnungsblatt (nur Ansicht)'!D10&gt;0,'Berechnungsblatt (nur Ansicht)'!D10/1000,(D4*D6/2100+D4*(1-D6)/(D9*D10)))</f>
        <v>#VALUE!</v>
      </c>
      <c r="E11" s="6"/>
    </row>
    <row r="12" spans="1:5" ht="14.25" thickTop="1" thickBot="1" x14ac:dyDescent="0.25"/>
    <row r="13" spans="1:5" ht="15" thickTop="1" thickBot="1" x14ac:dyDescent="0.3">
      <c r="A13" s="7" t="s">
        <v>37</v>
      </c>
      <c r="B13" s="7" t="s">
        <v>30</v>
      </c>
      <c r="C13" s="7" t="s">
        <v>8</v>
      </c>
      <c r="D13" s="38"/>
      <c r="E13" s="7" t="s">
        <v>29</v>
      </c>
    </row>
    <row r="14" spans="1:5" ht="15" customHeight="1" thickTop="1" thickBot="1" x14ac:dyDescent="0.3">
      <c r="A14" s="6" t="s">
        <v>36</v>
      </c>
      <c r="B14" s="15"/>
      <c r="C14" s="15" t="s">
        <v>32</v>
      </c>
      <c r="D14" s="37" t="e">
        <f xml:space="preserve"> (-16521*D11^2 + 136697*D11 + 6402.2)*1.1</f>
        <v>#VALUE!</v>
      </c>
      <c r="E14" s="6"/>
    </row>
    <row r="15" spans="1:5" ht="15" customHeight="1" thickTop="1" thickBot="1" x14ac:dyDescent="0.3">
      <c r="A15" s="6" t="s">
        <v>35</v>
      </c>
      <c r="B15" s="15"/>
      <c r="C15" s="15" t="s">
        <v>32</v>
      </c>
      <c r="D15" s="37" t="e">
        <f xml:space="preserve"> 1175.8*LN(D11) + 8099.7</f>
        <v>#VALUE!</v>
      </c>
      <c r="E15" s="6"/>
    </row>
    <row r="16" spans="1:5" ht="15" customHeight="1" thickTop="1" thickBot="1" x14ac:dyDescent="0.3">
      <c r="A16" s="6" t="s">
        <v>34</v>
      </c>
      <c r="B16" s="15"/>
      <c r="C16" s="15" t="s">
        <v>32</v>
      </c>
      <c r="D16" s="37" t="e">
        <f xml:space="preserve"> -1926.8*D11^2 + 18717*D11 + 2281.2</f>
        <v>#VALUE!</v>
      </c>
      <c r="E16" s="6"/>
    </row>
    <row r="17" spans="1:5" ht="15" customHeight="1" thickTop="1" thickBot="1" x14ac:dyDescent="0.3">
      <c r="A17" s="6" t="s">
        <v>33</v>
      </c>
      <c r="B17" s="15" t="s">
        <v>17</v>
      </c>
      <c r="C17" s="15" t="s">
        <v>32</v>
      </c>
      <c r="D17" s="37" t="e">
        <f>SUM(D14:D16)</f>
        <v>#VALUE!</v>
      </c>
      <c r="E17" s="6"/>
    </row>
    <row r="18" spans="1:5" ht="14.25" thickTop="1" thickBot="1" x14ac:dyDescent="0.25"/>
    <row r="19" spans="1:5" ht="15" thickTop="1" thickBot="1" x14ac:dyDescent="0.3">
      <c r="A19" s="7" t="s">
        <v>31</v>
      </c>
      <c r="B19" s="7" t="s">
        <v>30</v>
      </c>
      <c r="C19" s="7" t="s">
        <v>8</v>
      </c>
      <c r="D19" s="38"/>
      <c r="E19" s="7" t="s">
        <v>29</v>
      </c>
    </row>
    <row r="20" spans="1:5" ht="15" customHeight="1" thickTop="1" thickBot="1" x14ac:dyDescent="0.3">
      <c r="A20" s="6" t="s">
        <v>28</v>
      </c>
      <c r="B20" s="15" t="s">
        <v>27</v>
      </c>
      <c r="C20" s="15" t="s">
        <v>1</v>
      </c>
      <c r="D20" s="37" t="e">
        <f>PMT(0.03,15,-D17)</f>
        <v>#VALUE!</v>
      </c>
      <c r="E20" s="6"/>
    </row>
    <row r="21" spans="1:5" ht="15" customHeight="1" thickTop="1" thickBot="1" x14ac:dyDescent="0.3">
      <c r="A21" s="6" t="s">
        <v>26</v>
      </c>
      <c r="B21" s="15"/>
      <c r="C21" s="15" t="s">
        <v>1</v>
      </c>
      <c r="D21" s="37" t="e">
        <f>1177.2*D11^0.3152</f>
        <v>#VALUE!</v>
      </c>
      <c r="E21" s="6"/>
    </row>
    <row r="22" spans="1:5" ht="15" customHeight="1" thickTop="1" thickBot="1" x14ac:dyDescent="0.3">
      <c r="A22" s="6" t="s">
        <v>25</v>
      </c>
      <c r="B22" s="15" t="s">
        <v>24</v>
      </c>
      <c r="C22" s="15" t="s">
        <v>1</v>
      </c>
      <c r="D22" s="37" t="e">
        <f xml:space="preserve"> 2619.6*D11^0.3287</f>
        <v>#VALUE!</v>
      </c>
      <c r="E22" s="6"/>
    </row>
    <row r="23" spans="1:5" ht="15" customHeight="1" thickTop="1" thickBot="1" x14ac:dyDescent="0.3">
      <c r="A23" s="6" t="s">
        <v>23</v>
      </c>
      <c r="B23" s="15" t="s">
        <v>22</v>
      </c>
      <c r="C23" s="15" t="s">
        <v>1</v>
      </c>
      <c r="D23" s="37" t="e">
        <f>D4/0.88*D5</f>
        <v>#VALUE!</v>
      </c>
      <c r="E23" s="6"/>
    </row>
    <row r="24" spans="1:5" ht="15" customHeight="1" thickTop="1" thickBot="1" x14ac:dyDescent="0.3">
      <c r="A24" s="6" t="s">
        <v>21</v>
      </c>
      <c r="B24" s="15" t="s">
        <v>20</v>
      </c>
      <c r="C24" s="15" t="s">
        <v>1</v>
      </c>
      <c r="D24" s="37" t="e">
        <f>D4*0.02*150</f>
        <v>#VALUE!</v>
      </c>
      <c r="E24" s="6"/>
    </row>
    <row r="25" spans="1:5" ht="15" customHeight="1" thickTop="1" thickBot="1" x14ac:dyDescent="0.3">
      <c r="A25" s="6" t="s">
        <v>19</v>
      </c>
      <c r="B25" s="15"/>
      <c r="C25" s="15" t="s">
        <v>1</v>
      </c>
      <c r="D25" s="37" t="e">
        <f>SUM(D20:D24)</f>
        <v>#VALUE!</v>
      </c>
      <c r="E25" s="6"/>
    </row>
    <row r="26" spans="1:5" ht="15" customHeight="1" thickTop="1" thickBot="1" x14ac:dyDescent="0.3">
      <c r="A26" s="6" t="s">
        <v>18</v>
      </c>
      <c r="B26" s="15" t="s">
        <v>17</v>
      </c>
      <c r="C26" s="15" t="s">
        <v>16</v>
      </c>
      <c r="D26" s="36" t="e">
        <f>D25/D4</f>
        <v>#VALUE!</v>
      </c>
      <c r="E26" s="6"/>
    </row>
    <row r="27" spans="1:5" ht="13.5" thickTop="1" x14ac:dyDescent="0.2"/>
  </sheetData>
  <mergeCells count="1">
    <mergeCell ref="A7:A10"/>
  </mergeCells>
  <pageMargins left="0.70866141732283472" right="0.70866141732283472" top="0.74803149606299213" bottom="0.74803149606299213" header="0.31496062992125984" footer="0.31496062992125984"/>
  <pageSetup paperSize="9" orientation="landscape" r:id="rId1"/>
  <headerFooter>
    <oddHeader>&amp;R&amp;G</oddHeader>
    <oddFooter>&amp;L&amp;9&amp;F&amp;C&amp;9&amp;A&amp;R&amp;9&amp;D</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Konzept_Positivliste_Excel_Tool_20171020_V1.1_it"/>
    <f:field ref="objsubject" par="" edit="true" text=""/>
    <f:field ref="objcreatedby" par="" text="Gliesche, Aric (BAFU - GEA)"/>
    <f:field ref="objcreatedat" par="" text="24.11.2017 11:58:40"/>
    <f:field ref="objchangedby" par="" text="Gliesche, Aric (BAFU - GEA)"/>
    <f:field ref="objmodifiedat" par="" text="24.11.2017 12:04:10"/>
    <f:field ref="doc_FSCFOLIO_1_1001_FieldDocumentNumber" par="" text=""/>
    <f:field ref="doc_FSCFOLIO_1_1001_FieldSubject" par="" edit="true" text=""/>
    <f:field ref="FSCFOLIO_1_1001_FieldCurrentUser" par="" text="Aline von Mühlenen Spéguel"/>
    <f:field ref="CCAPRECONFIG_15_1001_Objektname" par="" edit="true" text="Konzept_Positivliste_Excel_Tool_20171020_V1.1_it"/>
    <f:field ref="CHPRECONFIG_1_1001_Objektname" par="" edit="true" text="Konzept_Positivliste_Excel_Tool_20171020_V1.1_it"/>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zH" text="à l'att. de"/>
    <f:field ref="CCAPRECONFIG_15_1001_Adresse" text="Adresse"/>
    <f:field ref="CHPRECONFIG_1_1001_EMailAdresse" text="Adresse e-mail"/>
    <f:field ref="CCAPRECONFIG_15_1001_Postalische_Adresse" text="Adresse postale"/>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_AP" text="Zusatzzeile1_AP"/>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Readme</vt:lpstr>
      <vt:lpstr>Criteri di ammissione</vt:lpstr>
      <vt:lpstr>criterio Nr.5</vt:lpstr>
      <vt:lpstr>Berechnungsblatt (nur Ansicht)</vt:lpstr>
      <vt:lpstr>Berechnung WGK EFH</vt:lpstr>
      <vt:lpstr>Berechnung WGK MFH klein</vt:lpstr>
      <vt:lpstr>Berechnung WGK MFH gross</vt:lpstr>
      <vt:lpstr>Berechnung WGK S1</vt:lpstr>
      <vt:lpstr>Berechnung WGK S2</vt:lpstr>
      <vt:lpstr>Berechnung WGK Prozess (1)</vt:lpstr>
      <vt:lpstr>Berechnung WGK Prozess (2)</vt:lpstr>
      <vt:lpstr>Berechnung WGK Prozess (3)</vt:lpstr>
      <vt:lpstr>Berechnung WGK Prozess (4)</vt:lpstr>
      <vt:lpstr>Berechnung WGK Prozess (5)</vt:lpstr>
      <vt:lpstr>Energiepreise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Vogler</dc:creator>
  <cp:lastModifiedBy>Bertsch Natalie BAFU</cp:lastModifiedBy>
  <cp:lastPrinted>2017-10-03T10:04:18Z</cp:lastPrinted>
  <dcterms:created xsi:type="dcterms:W3CDTF">2006-09-16T00:00:00Z</dcterms:created>
  <dcterms:modified xsi:type="dcterms:W3CDTF">2023-03-21T14:11:35Z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FUBDO@15.1700:Abs2_Funktion">
    <vt:lpwstr/>
  </property>
  <property fmtid="{D5CDD505-2E9C-101B-9397-08002B2CF9AE}" pid="3" name="FSC#BAFUBDO@15.1700:Abs2_Name">
    <vt:lpwstr/>
  </property>
  <property fmtid="{D5CDD505-2E9C-101B-9397-08002B2CF9AE}" pid="4" name="FSC#BAFUBDO@15.1700:Abs2_Titel">
    <vt:lpwstr/>
  </property>
  <property fmtid="{D5CDD505-2E9C-101B-9397-08002B2CF9AE}" pid="5" name="FSC#BAFUBDO@15.1700:Abs2_Vorname">
    <vt:lpwstr/>
  </property>
  <property fmtid="{D5CDD505-2E9C-101B-9397-08002B2CF9AE}" pid="6" name="FSC#BAFUBDO@15.1700:Abs_Funktion">
    <vt:lpwstr/>
  </property>
  <property fmtid="{D5CDD505-2E9C-101B-9397-08002B2CF9AE}" pid="7" name="FSC#BAFUBDO@15.1700:Abs_Name">
    <vt:lpwstr/>
  </property>
  <property fmtid="{D5CDD505-2E9C-101B-9397-08002B2CF9AE}" pid="8" name="FSC#BAFUBDO@15.1700:Abs_Ort">
    <vt:lpwstr>Bern</vt:lpwstr>
  </property>
  <property fmtid="{D5CDD505-2E9C-101B-9397-08002B2CF9AE}" pid="9" name="FSC#BAFUBDO@15.1700:Abs_Titel">
    <vt:lpwstr/>
  </property>
  <property fmtid="{D5CDD505-2E9C-101B-9397-08002B2CF9AE}" pid="10" name="FSC#BAFUBDO@15.1700:Abs_Vorname">
    <vt:lpwstr/>
  </property>
  <property fmtid="{D5CDD505-2E9C-101B-9397-08002B2CF9AE}" pid="11" name="FSC#BAFUBDO@15.1700:Absender_Fusszeilen">
    <vt:lpwstr/>
  </property>
  <property fmtid="{D5CDD505-2E9C-101B-9397-08002B2CF9AE}" pid="12" name="FSC#BAFUBDO@15.1700:Absender_Kopfzeile">
    <vt:lpwstr>CH-3003 Bern, </vt:lpwstr>
  </property>
  <property fmtid="{D5CDD505-2E9C-101B-9397-08002B2CF9AE}" pid="13" name="FSC#BAFUBDO@15.1700:Absender_Kopfzeile_OE">
    <vt:lpwstr>BAFU</vt:lpwstr>
  </property>
  <property fmtid="{D5CDD505-2E9C-101B-9397-08002B2CF9AE}" pid="14" name="FSC#BAFUBDO@15.1700:Abteilung">
    <vt:lpwstr>Abteilung Klima</vt:lpwstr>
  </property>
  <property fmtid="{D5CDD505-2E9C-101B-9397-08002B2CF9AE}" pid="15" name="FSC#BAFUBDO@15.1700:Abteilung_neu">
    <vt:lpwstr/>
  </property>
  <property fmtid="{D5CDD505-2E9C-101B-9397-08002B2CF9AE}" pid="16" name="FSC#BAFUBDO@15.1700:Aktenzeichen">
    <vt:lpwstr>237-04.1-64773/00013/Q475-0604</vt:lpwstr>
  </property>
  <property fmtid="{D5CDD505-2E9C-101B-9397-08002B2CF9AE}" pid="17" name="FSC#BAFUBDO@15.1700:Anlagetyp">
    <vt:lpwstr/>
  </property>
  <property fmtid="{D5CDD505-2E9C-101B-9397-08002B2CF9AE}" pid="18" name="FSC#BAFUBDO@15.1700:Anrechenbare_Kosten">
    <vt:lpwstr/>
  </property>
  <property fmtid="{D5CDD505-2E9C-101B-9397-08002B2CF9AE}" pid="19" name="FSC#BAFUBDO@15.1700:Anruf_Empfaenger">
    <vt:lpwstr/>
  </property>
  <property fmtid="{D5CDD505-2E9C-101B-9397-08002B2CF9AE}" pid="20" name="FSC#BAFUBDO@15.1700:Antwort_bis">
    <vt:lpwstr/>
  </property>
  <property fmtid="{D5CDD505-2E9C-101B-9397-08002B2CF9AE}" pid="21" name="FSC#BAFUBDO@15.1700:Anzahl_Taetigkeiten">
    <vt:lpwstr/>
  </property>
  <property fmtid="{D5CDD505-2E9C-101B-9397-08002B2CF9AE}" pid="22" name="FSC#BAFUBDO@15.1700:Auftrag_Nr">
    <vt:lpwstr>237-04.1-64773/00013</vt:lpwstr>
  </property>
  <property fmtid="{D5CDD505-2E9C-101B-9397-08002B2CF9AE}" pid="23" name="FSC#BAFUBDO@15.1700:Auftraggeber_Email">
    <vt:lpwstr/>
  </property>
  <property fmtid="{D5CDD505-2E9C-101B-9397-08002B2CF9AE}" pid="24" name="FSC#BAFUBDO@15.1700:Auftraggeber_Name">
    <vt:lpwstr/>
  </property>
  <property fmtid="{D5CDD505-2E9C-101B-9397-08002B2CF9AE}" pid="25" name="FSC#BAFUBDO@15.1700:Auftraggeber_Tel">
    <vt:lpwstr/>
  </property>
  <property fmtid="{D5CDD505-2E9C-101B-9397-08002B2CF9AE}" pid="26" name="FSC#BAFUBDO@15.1700:Auftraggeber_Vorname">
    <vt:lpwstr/>
  </property>
  <property fmtid="{D5CDD505-2E9C-101B-9397-08002B2CF9AE}" pid="27" name="FSC#BAFUBDO@15.1700:AufwandBetrag">
    <vt:lpwstr/>
  </property>
  <property fmtid="{D5CDD505-2E9C-101B-9397-08002B2CF9AE}" pid="28" name="FSC#BAFUBDO@15.1700:AufwandStunden">
    <vt:lpwstr/>
  </property>
  <property fmtid="{D5CDD505-2E9C-101B-9397-08002B2CF9AE}" pid="29" name="FSC#BAFUBDO@15.1700:Ausgangssprache">
    <vt:lpwstr/>
  </property>
  <property fmtid="{D5CDD505-2E9C-101B-9397-08002B2CF9AE}" pid="30" name="FSC#BAFUBDO@15.1700:Auskunft1">
    <vt:lpwstr/>
  </property>
  <property fmtid="{D5CDD505-2E9C-101B-9397-08002B2CF9AE}" pid="31" name="FSC#BAFUBDO@15.1700:Auskunft2">
    <vt:lpwstr/>
  </property>
  <property fmtid="{D5CDD505-2E9C-101B-9397-08002B2CF9AE}" pid="32" name="FSC#BAFUBDO@15.1700:Auskunft3">
    <vt:lpwstr/>
  </property>
  <property fmtid="{D5CDD505-2E9C-101B-9397-08002B2CF9AE}" pid="33" name="FSC#BAFUBDO@15.1700:Auskunft4">
    <vt:lpwstr/>
  </property>
  <property fmtid="{D5CDD505-2E9C-101B-9397-08002B2CF9AE}" pid="34" name="FSC#BAFUBDO@15.1700:Auskunftgeber">
    <vt:lpwstr/>
  </property>
  <property fmtid="{D5CDD505-2E9C-101B-9397-08002B2CF9AE}" pid="35" name="FSC#BAFUBDO@15.1700:Berater">
    <vt:lpwstr/>
  </property>
  <property fmtid="{D5CDD505-2E9C-101B-9397-08002B2CF9AE}" pid="36" name="FSC#BAFUBDO@15.1700:Bericht_Autor">
    <vt:lpwstr/>
  </property>
  <property fmtid="{D5CDD505-2E9C-101B-9397-08002B2CF9AE}" pid="37" name="FSC#BAFUBDO@15.1700:Bescheinigungsanspruch_Total_2013">
    <vt:lpwstr/>
  </property>
  <property fmtid="{D5CDD505-2E9C-101B-9397-08002B2CF9AE}" pid="38" name="FSC#BAFUBDO@15.1700:Beschlussnummer">
    <vt:lpwstr/>
  </property>
  <property fmtid="{D5CDD505-2E9C-101B-9397-08002B2CF9AE}" pid="39" name="FSC#BAFUBDO@15.1700:Beschreibungdatum">
    <vt:lpwstr/>
  </property>
  <property fmtid="{D5CDD505-2E9C-101B-9397-08002B2CF9AE}" pid="40" name="FSC#BAFUBDO@15.1700:Beschreibungname">
    <vt:lpwstr/>
  </property>
  <property fmtid="{D5CDD505-2E9C-101B-9397-08002B2CF9AE}" pid="41" name="FSC#BAFUBDO@15.1700:Briefdatum">
    <vt:lpwstr/>
  </property>
  <property fmtid="{D5CDD505-2E9C-101B-9397-08002B2CF9AE}" pid="42" name="FSC#BAFUBDO@15.1700:Bundesbeitrag">
    <vt:lpwstr/>
  </property>
  <property fmtid="{D5CDD505-2E9C-101B-9397-08002B2CF9AE}" pid="43" name="FSC#BAFUBDO@15.1700:Bundesbeitrag_Prozent">
    <vt:lpwstr/>
  </property>
  <property fmtid="{D5CDD505-2E9C-101B-9397-08002B2CF9AE}" pid="44" name="FSC#BAFUBDO@15.1700:Dat_Eingabedatum">
    <vt:lpwstr/>
  </property>
  <property fmtid="{D5CDD505-2E9C-101B-9397-08002B2CF9AE}" pid="45" name="FSC#BAFUBDO@15.1700:Dat_Interne_Mitberichte">
    <vt:lpwstr/>
  </property>
  <property fmtid="{D5CDD505-2E9C-101B-9397-08002B2CF9AE}" pid="46" name="FSC#BAFUBDO@15.1700:Dat_Prov_Baubewilligung">
    <vt:lpwstr/>
  </property>
  <property fmtid="{D5CDD505-2E9C-101B-9397-08002B2CF9AE}" pid="47" name="FSC#BAFUBDO@15.1700:Datum_des_Monitoringberichts_2013">
    <vt:lpwstr/>
  </property>
  <property fmtid="{D5CDD505-2E9C-101B-9397-08002B2CF9AE}" pid="48" name="FSC#BAFUBDO@15.1700:Datum_Gesuch">
    <vt:lpwstr/>
  </property>
  <property fmtid="{D5CDD505-2E9C-101B-9397-08002B2CF9AE}" pid="49" name="FSC#BAFUBDO@15.1700:Datum_Verfügung_aktuell">
    <vt:lpwstr/>
  </property>
  <property fmtid="{D5CDD505-2E9C-101B-9397-08002B2CF9AE}" pid="50" name="FSC#BAFUBDO@15.1700:DatumErstellung">
    <vt:lpwstr>24.11.2017</vt:lpwstr>
  </property>
  <property fmtid="{D5CDD505-2E9C-101B-9397-08002B2CF9AE}" pid="51" name="FSC#BAFUBDO@15.1700:Diff_TaetigkeitenStandorte">
    <vt:lpwstr/>
  </property>
  <property fmtid="{D5CDD505-2E9C-101B-9397-08002B2CF9AE}" pid="52" name="FSC#BAFUBDO@15.1700:Diff_TaetigkeitenStandorte_Nr">
    <vt:lpwstr/>
  </property>
  <property fmtid="{D5CDD505-2E9C-101B-9397-08002B2CF9AE}" pid="53" name="FSC#BAFUBDO@15.1700:DocGegenstand">
    <vt:lpwstr>Konzept_Positivliste_Excel_Tool_20171020_V1.1_it</vt:lpwstr>
  </property>
  <property fmtid="{D5CDD505-2E9C-101B-9397-08002B2CF9AE}" pid="54" name="FSC#BAFUBDO@15.1700:Eingang">
    <vt:lpwstr>2017-11-23T13:38:20</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237-04.1-64773</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Beschaffungsstelle">
    <vt:lpwstr/>
  </property>
  <property fmtid="{D5CDD505-2E9C-101B-9397-08002B2CF9AE}" pid="114" name="FSC#BAFUBDO@15.1700:Massnahmenwirkung_Total">
    <vt:lpwstr/>
  </property>
  <property fmtid="{D5CDD505-2E9C-101B-9397-08002B2CF9AE}" pid="115" name="FSC#BAFUBDO@15.1700:MedienDatum">
    <vt:lpwstr/>
  </property>
  <property fmtid="{D5CDD505-2E9C-101B-9397-08002B2CF9AE}" pid="116" name="FSC#BAFUBDO@15.1700:Medium">
    <vt:lpwstr/>
  </property>
  <property fmtid="{D5CDD505-2E9C-101B-9397-08002B2CF9AE}" pid="117" name="FSC#BAFUBDO@15.1700:MengeEmissionen">
    <vt:lpwstr/>
  </property>
  <property fmtid="{D5CDD505-2E9C-101B-9397-08002B2CF9AE}" pid="118" name="FSC#BAFUBDO@15.1700:MonBerEingangsdatum">
    <vt:lpwstr/>
  </property>
  <property fmtid="{D5CDD505-2E9C-101B-9397-08002B2CF9AE}" pid="119" name="FSC#BAFUBDO@15.1700:MonPeriodBis">
    <vt:lpwstr/>
  </property>
  <property fmtid="{D5CDD505-2E9C-101B-9397-08002B2CF9AE}" pid="120" name="FSC#BAFUBDO@15.1700:MonPeriodVon">
    <vt:lpwstr/>
  </property>
  <property fmtid="{D5CDD505-2E9C-101B-9397-08002B2CF9AE}" pid="121" name="FSC#BAFUBDO@15.1700:MonPeriodYYYY">
    <vt:lpwstr/>
  </property>
  <property fmtid="{D5CDD505-2E9C-101B-9397-08002B2CF9AE}" pid="122" name="FSC#BAFUBDO@15.1700:part">
    <vt:lpwstr/>
  </property>
  <property fmtid="{D5CDD505-2E9C-101B-9397-08002B2CF9AE}" pid="123" name="FSC#BAFUBDO@15.1700:Phase">
    <vt:lpwstr/>
  </property>
  <property fmtid="{D5CDD505-2E9C-101B-9397-08002B2CF9AE}" pid="124" name="FSC#BAFUBDO@15.1700:Prioritaet">
    <vt:lpwstr/>
  </property>
  <property fmtid="{D5CDD505-2E9C-101B-9397-08002B2CF9AE}" pid="125" name="FSC#BAFUBDO@15.1700:Projektbezeichnung">
    <vt:lpwstr/>
  </property>
  <property fmtid="{D5CDD505-2E9C-101B-9397-08002B2CF9AE}" pid="126" name="FSC#BAFUBDO@15.1700:projektname">
    <vt:lpwstr/>
  </property>
  <property fmtid="{D5CDD505-2E9C-101B-9397-08002B2CF9AE}" pid="127" name="FSC#BAFUBDO@15.1700:projektnummer">
    <vt:lpwstr/>
  </property>
  <property fmtid="{D5CDD505-2E9C-101B-9397-08002B2CF9AE}" pid="128" name="FSC#BAFUBDO@15.1700:Projekttyp">
    <vt:lpwstr/>
  </property>
  <property fmtid="{D5CDD505-2E9C-101B-9397-08002B2CF9AE}" pid="129" name="FSC#BAFUBDO@15.1700:Pruefstelle_Name">
    <vt:lpwstr/>
  </property>
  <property fmtid="{D5CDD505-2E9C-101B-9397-08002B2CF9AE}" pid="130" name="FSC#BAFUBDO@15.1700:PS_01_Verpflichter_Name_Adresse">
    <vt:lpwstr/>
  </property>
  <property fmtid="{D5CDD505-2E9C-101B-9397-08002B2CF9AE}" pid="131" name="FSC#BAFUBDO@15.1700:PS_02_Verpflichter_Name_Adresse">
    <vt:lpwstr/>
  </property>
  <property fmtid="{D5CDD505-2E9C-101B-9397-08002B2CF9AE}" pid="132" name="FSC#BAFUBDO@15.1700:PS_03_Verpflichter_Name_Adresse">
    <vt:lpwstr/>
  </property>
  <property fmtid="{D5CDD505-2E9C-101B-9397-08002B2CF9AE}" pid="133" name="FSC#BAFUBDO@15.1700:PS_04_Verpflichter_Name_Adresse">
    <vt:lpwstr/>
  </property>
  <property fmtid="{D5CDD505-2E9C-101B-9397-08002B2CF9AE}" pid="134" name="FSC#BAFUBDO@15.1700:PS_05_Verpflichter_Name_Adresse">
    <vt:lpwstr/>
  </property>
  <property fmtid="{D5CDD505-2E9C-101B-9397-08002B2CF9AE}" pid="135" name="FSC#BAFUBDO@15.1700:PS_06_Verpflichter_Name_Adresse">
    <vt:lpwstr/>
  </property>
  <property fmtid="{D5CDD505-2E9C-101B-9397-08002B2CF9AE}" pid="136" name="FSC#BAFUBDO@15.1700:PS_07_Verpflichter_Name_Adresse">
    <vt:lpwstr/>
  </property>
  <property fmtid="{D5CDD505-2E9C-101B-9397-08002B2CF9AE}" pid="137" name="FSC#BAFUBDO@15.1700:PS_08_Verpflichter_Name_Adresse">
    <vt:lpwstr/>
  </property>
  <property fmtid="{D5CDD505-2E9C-101B-9397-08002B2CF9AE}" pid="138" name="FSC#BAFUBDO@15.1700:PS_09_Verpflichter_Name_Adresse">
    <vt:lpwstr/>
  </property>
  <property fmtid="{D5CDD505-2E9C-101B-9397-08002B2CF9AE}" pid="139" name="FSC#BAFUBDO@15.1700:PS_10_Verpflichter_Name_Adresse">
    <vt:lpwstr/>
  </property>
  <property fmtid="{D5CDD505-2E9C-101B-9397-08002B2CF9AE}" pid="140" name="FSC#BAFUBDO@15.1700:PS_11_Verpflichter_Name_Adresse">
    <vt:lpwstr/>
  </property>
  <property fmtid="{D5CDD505-2E9C-101B-9397-08002B2CF9AE}" pid="141" name="FSC#BAFUBDO@15.1700:PS_12_Verpflichter_Name_Adresse">
    <vt:lpwstr/>
  </property>
  <property fmtid="{D5CDD505-2E9C-101B-9397-08002B2CF9AE}" pid="142" name="FSC#BAFUBDO@15.1700:PS_13_Verpflichter_Name_Adresse">
    <vt:lpwstr/>
  </property>
  <property fmtid="{D5CDD505-2E9C-101B-9397-08002B2CF9AE}" pid="143" name="FSC#BAFUBDO@15.1700:PS_14_Verpflichter_Name_Adresse">
    <vt:lpwstr/>
  </property>
  <property fmtid="{D5CDD505-2E9C-101B-9397-08002B2CF9AE}" pid="144" name="FSC#BAFUBDO@15.1700:Ressort">
    <vt:lpwstr/>
  </property>
  <property fmtid="{D5CDD505-2E9C-101B-9397-08002B2CF9AE}" pid="145" name="FSC#BAFUBDO@15.1700:Richttermin">
    <vt:lpwstr/>
  </property>
  <property fmtid="{D5CDD505-2E9C-101B-9397-08002B2CF9AE}" pid="146" name="FSC#BAFUBDO@15.1700:SB_Kurzzeichen">
    <vt:lpwstr/>
  </property>
  <property fmtid="{D5CDD505-2E9C-101B-9397-08002B2CF9AE}" pid="147" name="FSC#BAFUBDO@15.1700:SubAbs_Zeichen">
    <vt:lpwstr>HEM</vt:lpwstr>
  </property>
  <property fmtid="{D5CDD505-2E9C-101B-9397-08002B2CF9AE}" pid="148" name="FSC#BAFUBDO@15.1700:SubGegenstand">
    <vt:lpwstr>Anhang L</vt:lpwstr>
  </property>
  <property fmtid="{D5CDD505-2E9C-101B-9397-08002B2CF9AE}" pid="149" name="FSC#BAFUBDO@15.1700:SubGegenstand1">
    <vt:lpwstr/>
  </property>
  <property fmtid="{D5CDD505-2E9C-101B-9397-08002B2CF9AE}" pid="150" name="FSC#BAFUBDO@15.1700:SubGegenstand2">
    <vt:lpwstr/>
  </property>
  <property fmtid="{D5CDD505-2E9C-101B-9397-08002B2CF9AE}" pid="151" name="FSC#BAFUBDO@15.1700:SubGegenstand3">
    <vt:lpwstr/>
  </property>
  <property fmtid="{D5CDD505-2E9C-101B-9397-08002B2CF9AE}" pid="152" name="FSC#BAFUBDO@15.1700:SubGegenstand4">
    <vt:lpwstr/>
  </property>
  <property fmtid="{D5CDD505-2E9C-101B-9397-08002B2CF9AE}" pid="153" name="FSC#BAFUBDO@15.1700:SubGemeinden">
    <vt:lpwstr/>
  </property>
  <property fmtid="{D5CDD505-2E9C-101B-9397-08002B2CF9AE}" pid="154" name="FSC#BAFUBDO@15.1700:SubKantone">
    <vt:lpwstr/>
  </property>
  <property fmtid="{D5CDD505-2E9C-101B-9397-08002B2CF9AE}" pid="155" name="FSC#BAFUBDO@15.1700:SubProjektName">
    <vt:lpwstr/>
  </property>
  <property fmtid="{D5CDD505-2E9C-101B-9397-08002B2CF9AE}" pid="156" name="FSC#BAFUBDO@15.1700:TarifinfoStd2">
    <vt:lpwstr/>
  </property>
  <property fmtid="{D5CDD505-2E9C-101B-9397-08002B2CF9AE}" pid="157" name="FSC#BAFUBDO@15.1700:TarifinfoVol2">
    <vt:lpwstr/>
  </property>
  <property fmtid="{D5CDD505-2E9C-101B-9397-08002B2CF9AE}" pid="158" name="FSC#BAFUBDO@15.1700:Termin">
    <vt:lpwstr/>
  </property>
  <property fmtid="{D5CDD505-2E9C-101B-9397-08002B2CF9AE}" pid="159" name="FSC#BAFUBDO@15.1700:Termin_Abt">
    <vt:lpwstr/>
  </property>
  <property fmtid="{D5CDD505-2E9C-101B-9397-08002B2CF9AE}" pid="160" name="FSC#BAFUBDO@15.1700:Termin_Uebersetzung">
    <vt:lpwstr/>
  </property>
  <property fmtid="{D5CDD505-2E9C-101B-9397-08002B2CF9AE}" pid="161" name="FSC#BAFUBDO@15.1700:Thema">
    <vt:lpwstr/>
  </property>
  <property fmtid="{D5CDD505-2E9C-101B-9397-08002B2CF9AE}" pid="162" name="FSC#BAFUBDO@15.1700:Validierungdatum">
    <vt:lpwstr/>
  </property>
  <property fmtid="{D5CDD505-2E9C-101B-9397-08002B2CF9AE}" pid="163" name="FSC#BAFUBDO@15.1700:Validierungfirma">
    <vt:lpwstr/>
  </property>
  <property fmtid="{D5CDD505-2E9C-101B-9397-08002B2CF9AE}" pid="164" name="FSC#BAFUBDO@15.1700:Validierungname">
    <vt:lpwstr/>
  </property>
  <property fmtid="{D5CDD505-2E9C-101B-9397-08002B2CF9AE}" pid="165" name="FSC#BAFUBDO@15.1700:Validierungresp">
    <vt:lpwstr/>
  </property>
  <property fmtid="{D5CDD505-2E9C-101B-9397-08002B2CF9AE}" pid="166" name="FSC#BAFUBDO@15.1700:Verfahren">
    <vt:lpwstr/>
  </property>
  <property fmtid="{D5CDD505-2E9C-101B-9397-08002B2CF9AE}" pid="167" name="FSC#BAFUBDO@15.1700:VerfuegDatum">
    <vt:lpwstr/>
  </property>
  <property fmtid="{D5CDD505-2E9C-101B-9397-08002B2CF9AE}" pid="168" name="FSC#BAFUBDO@15.1700:Verfuegungsnummer">
    <vt:lpwstr/>
  </property>
  <property fmtid="{D5CDD505-2E9C-101B-9397-08002B2CF9AE}" pid="169" name="FSC#BAFUBDO@15.1700:Verpflichter_HausNr">
    <vt:lpwstr/>
  </property>
  <property fmtid="{D5CDD505-2E9C-101B-9397-08002B2CF9AE}" pid="170" name="FSC#BAFUBDO@15.1700:Verpflichter_Kurzname">
    <vt:lpwstr/>
  </property>
  <property fmtid="{D5CDD505-2E9C-101B-9397-08002B2CF9AE}" pid="171" name="FSC#BAFUBDO@15.1700:Verpflichter_MailAdresse">
    <vt:lpwstr/>
  </property>
  <property fmtid="{D5CDD505-2E9C-101B-9397-08002B2CF9AE}" pid="172" name="FSC#BAFUBDO@15.1700:Verpflichter_Name">
    <vt:lpwstr/>
  </property>
  <property fmtid="{D5CDD505-2E9C-101B-9397-08002B2CF9AE}" pid="173" name="FSC#BAFUBDO@15.1700:Verpflichter_Ort">
    <vt:lpwstr/>
  </property>
  <property fmtid="{D5CDD505-2E9C-101B-9397-08002B2CF9AE}" pid="174" name="FSC#BAFUBDO@15.1700:Verpflichter_PLZ">
    <vt:lpwstr/>
  </property>
  <property fmtid="{D5CDD505-2E9C-101B-9397-08002B2CF9AE}" pid="175" name="FSC#BAFUBDO@15.1700:Verpflichter_Strasse">
    <vt:lpwstr/>
  </property>
  <property fmtid="{D5CDD505-2E9C-101B-9397-08002B2CF9AE}" pid="176" name="FSC#BAFUBDO@15.1700:Versandart">
    <vt:lpwstr/>
  </property>
  <property fmtid="{D5CDD505-2E9C-101B-9397-08002B2CF9AE}" pid="177" name="FSC#BAFUBDO@15.1700:VertragAbteilung">
    <vt:lpwstr/>
  </property>
  <property fmtid="{D5CDD505-2E9C-101B-9397-08002B2CF9AE}" pid="178" name="FSC#BAFUBDO@15.1700:VertragsdauerBis">
    <vt:lpwstr/>
  </property>
  <property fmtid="{D5CDD505-2E9C-101B-9397-08002B2CF9AE}" pid="179" name="FSC#BAFUBDO@15.1700:VertragsdauerVon">
    <vt:lpwstr/>
  </property>
  <property fmtid="{D5CDD505-2E9C-101B-9397-08002B2CF9AE}" pid="180" name="FSC#BAFUBDO@15.1700:VertragTitel">
    <vt:lpwstr/>
  </property>
  <property fmtid="{D5CDD505-2E9C-101B-9397-08002B2CF9AE}" pid="181" name="FSC#BAFUBDO@15.1700:vertreten">
    <vt:lpwstr/>
  </property>
  <property fmtid="{D5CDD505-2E9C-101B-9397-08002B2CF9AE}" pid="182" name="FSC#BAFUBDO@15.1700:Volumen_Ausgangstext">
    <vt:lpwstr/>
  </property>
  <property fmtid="{D5CDD505-2E9C-101B-9397-08002B2CF9AE}" pid="183" name="FSC#BAFUBDO@15.1700:Zeit">
    <vt:lpwstr/>
  </property>
  <property fmtid="{D5CDD505-2E9C-101B-9397-08002B2CF9AE}" pid="184" name="FSC#BAFUBDO@15.1700:Zielsprache">
    <vt:lpwstr/>
  </property>
  <property fmtid="{D5CDD505-2E9C-101B-9397-08002B2CF9AE}" pid="185" name="FSC#BAFUBDO@15.1700:Zirkulation">
    <vt:lpwstr/>
  </property>
  <property fmtid="{D5CDD505-2E9C-101B-9397-08002B2CF9AE}" pid="186" name="FSC#BAFUBDO@15.1700:Zirkulation_Dat">
    <vt:lpwstr/>
  </property>
  <property fmtid="{D5CDD505-2E9C-101B-9397-08002B2CF9AE}" pid="187" name="FSC#BAFUBDO@15.1700:Zust_Behoerde">
    <vt:lpwstr/>
  </property>
  <property fmtid="{D5CDD505-2E9C-101B-9397-08002B2CF9AE}" pid="188" name="FSC#UVEKCFG@15.1700:Function">
    <vt:lpwstr/>
  </property>
  <property fmtid="{D5CDD505-2E9C-101B-9397-08002B2CF9AE}" pid="189" name="FSC#UVEKCFG@15.1700:FileRespOrg">
    <vt:lpwstr>Klimapolitik (K)</vt:lpwstr>
  </property>
  <property fmtid="{D5CDD505-2E9C-101B-9397-08002B2CF9AE}" pid="190" name="FSC#UVEKCFG@15.1700:DefaultGroupFileResponsible">
    <vt:lpwstr/>
  </property>
  <property fmtid="{D5CDD505-2E9C-101B-9397-08002B2CF9AE}" pid="191" name="FSC#UVEKCFG@15.1700:FileRespFunction">
    <vt:lpwstr/>
  </property>
  <property fmtid="{D5CDD505-2E9C-101B-9397-08002B2CF9AE}" pid="192" name="FSC#UVEKCFG@15.1700:AssignedClassification">
    <vt:lpwstr/>
  </property>
  <property fmtid="{D5CDD505-2E9C-101B-9397-08002B2CF9AE}" pid="193" name="FSC#UVEKCFG@15.1700:AssignedClassificationCode">
    <vt:lpwstr/>
  </property>
  <property fmtid="{D5CDD505-2E9C-101B-9397-08002B2CF9AE}" pid="194" name="FSC#UVEKCFG@15.1700:FileResponsible">
    <vt:lpwstr/>
  </property>
  <property fmtid="{D5CDD505-2E9C-101B-9397-08002B2CF9AE}" pid="195" name="FSC#UVEKCFG@15.1700:FileResponsibleTel">
    <vt:lpwstr/>
  </property>
  <property fmtid="{D5CDD505-2E9C-101B-9397-08002B2CF9AE}" pid="196" name="FSC#UVEKCFG@15.1700:FileResponsibleEmail">
    <vt:lpwstr/>
  </property>
  <property fmtid="{D5CDD505-2E9C-101B-9397-08002B2CF9AE}" pid="197" name="FSC#UVEKCFG@15.1700:FileResponsibleFax">
    <vt:lpwstr/>
  </property>
  <property fmtid="{D5CDD505-2E9C-101B-9397-08002B2CF9AE}" pid="198" name="FSC#UVEKCFG@15.1700:FileResponsibleAddress">
    <vt:lpwstr/>
  </property>
  <property fmtid="{D5CDD505-2E9C-101B-9397-08002B2CF9AE}" pid="199" name="FSC#UVEKCFG@15.1700:FileResponsibleStreet">
    <vt:lpwstr/>
  </property>
  <property fmtid="{D5CDD505-2E9C-101B-9397-08002B2CF9AE}" pid="200" name="FSC#UVEKCFG@15.1700:FileResponsiblezipcode">
    <vt:lpwstr/>
  </property>
  <property fmtid="{D5CDD505-2E9C-101B-9397-08002B2CF9AE}" pid="201" name="FSC#UVEKCFG@15.1700:FileResponsiblecity">
    <vt:lpwstr/>
  </property>
  <property fmtid="{D5CDD505-2E9C-101B-9397-08002B2CF9AE}" pid="202" name="FSC#UVEKCFG@15.1700:FileResponsibleAbbreviation">
    <vt:lpwstr/>
  </property>
  <property fmtid="{D5CDD505-2E9C-101B-9397-08002B2CF9AE}" pid="203" name="FSC#UVEKCFG@15.1700:FileRespOrgHome">
    <vt:lpwstr/>
  </property>
  <property fmtid="{D5CDD505-2E9C-101B-9397-08002B2CF9AE}" pid="204" name="FSC#UVEKCFG@15.1700:CurrUserAbbreviation">
    <vt:lpwstr>VAL</vt:lpwstr>
  </property>
  <property fmtid="{D5CDD505-2E9C-101B-9397-08002B2CF9AE}" pid="205" name="FSC#UVEKCFG@15.1700:CategoryReference">
    <vt:lpwstr>237-04.1</vt:lpwstr>
  </property>
  <property fmtid="{D5CDD505-2E9C-101B-9397-08002B2CF9AE}" pid="206" name="FSC#UVEKCFG@15.1700:cooAddress">
    <vt:lpwstr>COO.2002.100.2.7191694</vt:lpwstr>
  </property>
  <property fmtid="{D5CDD505-2E9C-101B-9397-08002B2CF9AE}" pid="207" name="FSC#UVEKCFG@15.1700:sleeveFileReference">
    <vt:lpwstr/>
  </property>
  <property fmtid="{D5CDD505-2E9C-101B-9397-08002B2CF9AE}" pid="208" name="FSC#UVEKCFG@15.1700:BureauName">
    <vt:lpwstr>Office fédéral de l'environnement</vt:lpwstr>
  </property>
  <property fmtid="{D5CDD505-2E9C-101B-9397-08002B2CF9AE}" pid="209" name="FSC#UVEKCFG@15.1700:BureauShortName">
    <vt:lpwstr>OFEV</vt:lpwstr>
  </property>
  <property fmtid="{D5CDD505-2E9C-101B-9397-08002B2CF9AE}" pid="210" name="FSC#UVEKCFG@15.1700:BureauWebsite">
    <vt:lpwstr>www.ofev.admin.ch</vt:lpwstr>
  </property>
  <property fmtid="{D5CDD505-2E9C-101B-9397-08002B2CF9AE}" pid="211" name="FSC#UVEKCFG@15.1700:SubFileTitle">
    <vt:lpwstr>Konzept_Positivliste_Excel_Tool_20171020_V1.1_it</vt:lpwstr>
  </property>
  <property fmtid="{D5CDD505-2E9C-101B-9397-08002B2CF9AE}" pid="212" name="FSC#UVEKCFG@15.1700:ForeignNumber">
    <vt:lpwstr/>
  </property>
  <property fmtid="{D5CDD505-2E9C-101B-9397-08002B2CF9AE}" pid="213" name="FSC#UVEKCFG@15.1700:Amtstitel">
    <vt:lpwstr/>
  </property>
  <property fmtid="{D5CDD505-2E9C-101B-9397-08002B2CF9AE}" pid="214" name="FSC#UVEKCFG@15.1700:ZusendungAm">
    <vt:lpwstr/>
  </property>
  <property fmtid="{D5CDD505-2E9C-101B-9397-08002B2CF9AE}" pid="215" name="FSC#UVEKCFG@15.1700:SignerLeft">
    <vt:lpwstr/>
  </property>
  <property fmtid="{D5CDD505-2E9C-101B-9397-08002B2CF9AE}" pid="216" name="FSC#UVEKCFG@15.1700:SignerRight">
    <vt:lpwstr/>
  </property>
  <property fmtid="{D5CDD505-2E9C-101B-9397-08002B2CF9AE}" pid="217" name="FSC#UVEKCFG@15.1700:SignerLeftJobTitle">
    <vt:lpwstr/>
  </property>
  <property fmtid="{D5CDD505-2E9C-101B-9397-08002B2CF9AE}" pid="218" name="FSC#UVEKCFG@15.1700:SignerRightJobTitle">
    <vt:lpwstr/>
  </property>
  <property fmtid="{D5CDD505-2E9C-101B-9397-08002B2CF9AE}" pid="219" name="FSC#UVEKCFG@15.1700:SignerLeftFunction">
    <vt:lpwstr/>
  </property>
  <property fmtid="{D5CDD505-2E9C-101B-9397-08002B2CF9AE}" pid="220" name="FSC#UVEKCFG@15.1700:SignerRightFunction">
    <vt:lpwstr/>
  </property>
  <property fmtid="{D5CDD505-2E9C-101B-9397-08002B2CF9AE}" pid="221" name="FSC#UVEKCFG@15.1700:SignerLeftUserRoleGroup">
    <vt:lpwstr/>
  </property>
  <property fmtid="{D5CDD505-2E9C-101B-9397-08002B2CF9AE}" pid="222" name="FSC#UVEKCFG@15.1700:SignerRightUserRoleGroup">
    <vt:lpwstr/>
  </property>
  <property fmtid="{D5CDD505-2E9C-101B-9397-08002B2CF9AE}" pid="223" name="FSC#UVEKCFG@15.1700:DocumentNumber">
    <vt:lpwstr>Q475-0604</vt:lpwstr>
  </property>
  <property fmtid="{D5CDD505-2E9C-101B-9397-08002B2CF9AE}" pid="224" name="FSC#UVEKCFG@15.1700:AssignmentNumber">
    <vt:lpwstr/>
  </property>
  <property fmtid="{D5CDD505-2E9C-101B-9397-08002B2CF9AE}" pid="225" name="FSC#UVEKCFG@15.1700:EM_Personal">
    <vt:lpwstr/>
  </property>
  <property fmtid="{D5CDD505-2E9C-101B-9397-08002B2CF9AE}" pid="226" name="FSC#UVEKCFG@15.1700:EM_Geschlecht">
    <vt:lpwstr/>
  </property>
  <property fmtid="{D5CDD505-2E9C-101B-9397-08002B2CF9AE}" pid="227" name="FSC#UVEKCFG@15.1700:EM_GebDatum">
    <vt:lpwstr/>
  </property>
  <property fmtid="{D5CDD505-2E9C-101B-9397-08002B2CF9AE}" pid="228" name="FSC#UVEKCFG@15.1700:EM_Funktion">
    <vt:lpwstr/>
  </property>
  <property fmtid="{D5CDD505-2E9C-101B-9397-08002B2CF9AE}" pid="229" name="FSC#UVEKCFG@15.1700:EM_Beruf">
    <vt:lpwstr/>
  </property>
  <property fmtid="{D5CDD505-2E9C-101B-9397-08002B2CF9AE}" pid="230" name="FSC#UVEKCFG@15.1700:EM_SVNR">
    <vt:lpwstr/>
  </property>
  <property fmtid="{D5CDD505-2E9C-101B-9397-08002B2CF9AE}" pid="231" name="FSC#UVEKCFG@15.1700:EM_Familienstand">
    <vt:lpwstr/>
  </property>
  <property fmtid="{D5CDD505-2E9C-101B-9397-08002B2CF9AE}" pid="232" name="FSC#UVEKCFG@15.1700:EM_Muttersprache">
    <vt:lpwstr/>
  </property>
  <property fmtid="{D5CDD505-2E9C-101B-9397-08002B2CF9AE}" pid="233" name="FSC#UVEKCFG@15.1700:EM_Geboren_in">
    <vt:lpwstr/>
  </property>
  <property fmtid="{D5CDD505-2E9C-101B-9397-08002B2CF9AE}" pid="234" name="FSC#UVEKCFG@15.1700:EM_Briefanrede">
    <vt:lpwstr/>
  </property>
  <property fmtid="{D5CDD505-2E9C-101B-9397-08002B2CF9AE}" pid="235" name="FSC#UVEKCFG@15.1700:EM_Kommunikationssprache">
    <vt:lpwstr/>
  </property>
  <property fmtid="{D5CDD505-2E9C-101B-9397-08002B2CF9AE}" pid="236" name="FSC#UVEKCFG@15.1700:EM_Webseite">
    <vt:lpwstr/>
  </property>
  <property fmtid="{D5CDD505-2E9C-101B-9397-08002B2CF9AE}" pid="237" name="FSC#UVEKCFG@15.1700:EM_TelNr_Business">
    <vt:lpwstr/>
  </property>
  <property fmtid="{D5CDD505-2E9C-101B-9397-08002B2CF9AE}" pid="238" name="FSC#UVEKCFG@15.1700:EM_TelNr_Private">
    <vt:lpwstr/>
  </property>
  <property fmtid="{D5CDD505-2E9C-101B-9397-08002B2CF9AE}" pid="239" name="FSC#UVEKCFG@15.1700:EM_TelNr_Mobile">
    <vt:lpwstr/>
  </property>
  <property fmtid="{D5CDD505-2E9C-101B-9397-08002B2CF9AE}" pid="240" name="FSC#UVEKCFG@15.1700:EM_TelNr_Other">
    <vt:lpwstr/>
  </property>
  <property fmtid="{D5CDD505-2E9C-101B-9397-08002B2CF9AE}" pid="241" name="FSC#UVEKCFG@15.1700:EM_TelNr_Fax">
    <vt:lpwstr/>
  </property>
  <property fmtid="{D5CDD505-2E9C-101B-9397-08002B2CF9AE}" pid="242" name="FSC#UVEKCFG@15.1700:EM_EMail1">
    <vt:lpwstr/>
  </property>
  <property fmtid="{D5CDD505-2E9C-101B-9397-08002B2CF9AE}" pid="243" name="FSC#UVEKCFG@15.1700:EM_EMail2">
    <vt:lpwstr/>
  </property>
  <property fmtid="{D5CDD505-2E9C-101B-9397-08002B2CF9AE}" pid="244" name="FSC#UVEKCFG@15.1700:EM_EMail3">
    <vt:lpwstr/>
  </property>
  <property fmtid="{D5CDD505-2E9C-101B-9397-08002B2CF9AE}" pid="245" name="FSC#UVEKCFG@15.1700:EM_Name">
    <vt:lpwstr/>
  </property>
  <property fmtid="{D5CDD505-2E9C-101B-9397-08002B2CF9AE}" pid="246" name="FSC#UVEKCFG@15.1700:EM_UID">
    <vt:lpwstr/>
  </property>
  <property fmtid="{D5CDD505-2E9C-101B-9397-08002B2CF9AE}" pid="247" name="FSC#UVEKCFG@15.1700:EM_Rechtsform">
    <vt:lpwstr/>
  </property>
  <property fmtid="{D5CDD505-2E9C-101B-9397-08002B2CF9AE}" pid="248" name="FSC#UVEKCFG@15.1700:EM_Klassifizierung">
    <vt:lpwstr/>
  </property>
  <property fmtid="{D5CDD505-2E9C-101B-9397-08002B2CF9AE}" pid="249" name="FSC#UVEKCFG@15.1700:EM_Gruendungsjahr">
    <vt:lpwstr/>
  </property>
  <property fmtid="{D5CDD505-2E9C-101B-9397-08002B2CF9AE}" pid="250" name="FSC#UVEKCFG@15.1700:EM_Versandart">
    <vt:lpwstr>B-Post</vt:lpwstr>
  </property>
  <property fmtid="{D5CDD505-2E9C-101B-9397-08002B2CF9AE}" pid="251" name="FSC#UVEKCFG@15.1700:EM_Versandvermek">
    <vt:lpwstr/>
  </property>
  <property fmtid="{D5CDD505-2E9C-101B-9397-08002B2CF9AE}" pid="252" name="FSC#UVEKCFG@15.1700:EM_Anrede">
    <vt:lpwstr/>
  </property>
  <property fmtid="{D5CDD505-2E9C-101B-9397-08002B2CF9AE}" pid="253" name="FSC#UVEKCFG@15.1700:EM_Titel">
    <vt:lpwstr/>
  </property>
  <property fmtid="{D5CDD505-2E9C-101B-9397-08002B2CF9AE}" pid="254" name="FSC#UVEKCFG@15.1700:EM_Nachgestellter_Titel">
    <vt:lpwstr/>
  </property>
  <property fmtid="{D5CDD505-2E9C-101B-9397-08002B2CF9AE}" pid="255" name="FSC#UVEKCFG@15.1700:EM_Vorname">
    <vt:lpwstr/>
  </property>
  <property fmtid="{D5CDD505-2E9C-101B-9397-08002B2CF9AE}" pid="256" name="FSC#UVEKCFG@15.1700:EM_Nachname">
    <vt:lpwstr/>
  </property>
  <property fmtid="{D5CDD505-2E9C-101B-9397-08002B2CF9AE}" pid="257" name="FSC#UVEKCFG@15.1700:EM_Kurzbezeichnung">
    <vt:lpwstr/>
  </property>
  <property fmtid="{D5CDD505-2E9C-101B-9397-08002B2CF9AE}" pid="258" name="FSC#UVEKCFG@15.1700:EM_Organisations_Zeile_1">
    <vt:lpwstr/>
  </property>
  <property fmtid="{D5CDD505-2E9C-101B-9397-08002B2CF9AE}" pid="259" name="FSC#UVEKCFG@15.1700:EM_Organisations_Zeile_2">
    <vt:lpwstr/>
  </property>
  <property fmtid="{D5CDD505-2E9C-101B-9397-08002B2CF9AE}" pid="260" name="FSC#UVEKCFG@15.1700:EM_Organisations_Zeile_3">
    <vt:lpwstr/>
  </property>
  <property fmtid="{D5CDD505-2E9C-101B-9397-08002B2CF9AE}" pid="261" name="FSC#UVEKCFG@15.1700:EM_Strasse">
    <vt:lpwstr/>
  </property>
  <property fmtid="{D5CDD505-2E9C-101B-9397-08002B2CF9AE}" pid="262" name="FSC#UVEKCFG@15.1700:EM_Hausnummer">
    <vt:lpwstr/>
  </property>
  <property fmtid="{D5CDD505-2E9C-101B-9397-08002B2CF9AE}" pid="263" name="FSC#UVEKCFG@15.1700:EM_Strasse2">
    <vt:lpwstr/>
  </property>
  <property fmtid="{D5CDD505-2E9C-101B-9397-08002B2CF9AE}" pid="264" name="FSC#UVEKCFG@15.1700:EM_Hausnummer_Zusatz">
    <vt:lpwstr/>
  </property>
  <property fmtid="{D5CDD505-2E9C-101B-9397-08002B2CF9AE}" pid="265" name="FSC#UVEKCFG@15.1700:EM_Postfach">
    <vt:lpwstr/>
  </property>
  <property fmtid="{D5CDD505-2E9C-101B-9397-08002B2CF9AE}" pid="266" name="FSC#UVEKCFG@15.1700:EM_PLZ">
    <vt:lpwstr/>
  </property>
  <property fmtid="{D5CDD505-2E9C-101B-9397-08002B2CF9AE}" pid="267" name="FSC#UVEKCFG@15.1700:EM_Ort">
    <vt:lpwstr/>
  </property>
  <property fmtid="{D5CDD505-2E9C-101B-9397-08002B2CF9AE}" pid="268" name="FSC#UVEKCFG@15.1700:EM_Land">
    <vt:lpwstr/>
  </property>
  <property fmtid="{D5CDD505-2E9C-101B-9397-08002B2CF9AE}" pid="269" name="FSC#UVEKCFG@15.1700:EM_E_Mail_Adresse">
    <vt:lpwstr/>
  </property>
  <property fmtid="{D5CDD505-2E9C-101B-9397-08002B2CF9AE}" pid="270" name="FSC#UVEKCFG@15.1700:EM_Funktionsbezeichnung">
    <vt:lpwstr/>
  </property>
  <property fmtid="{D5CDD505-2E9C-101B-9397-08002B2CF9AE}" pid="271" name="FSC#UVEKCFG@15.1700:EM_Serienbrieffeld_1">
    <vt:lpwstr/>
  </property>
  <property fmtid="{D5CDD505-2E9C-101B-9397-08002B2CF9AE}" pid="272" name="FSC#UVEKCFG@15.1700:EM_Serienbrieffeld_2">
    <vt:lpwstr/>
  </property>
  <property fmtid="{D5CDD505-2E9C-101B-9397-08002B2CF9AE}" pid="273" name="FSC#UVEKCFG@15.1700:EM_Serienbrieffeld_3">
    <vt:lpwstr/>
  </property>
  <property fmtid="{D5CDD505-2E9C-101B-9397-08002B2CF9AE}" pid="274" name="FSC#UVEKCFG@15.1700:EM_Serienbrieffeld_4">
    <vt:lpwstr/>
  </property>
  <property fmtid="{D5CDD505-2E9C-101B-9397-08002B2CF9AE}" pid="275" name="FSC#UVEKCFG@15.1700:EM_Serienbrieffeld_5">
    <vt:lpwstr/>
  </property>
  <property fmtid="{D5CDD505-2E9C-101B-9397-08002B2CF9AE}" pid="276" name="FSC#UVEKCFG@15.1700:EM_Address">
    <vt:lpwstr/>
  </property>
  <property fmtid="{D5CDD505-2E9C-101B-9397-08002B2CF9AE}" pid="277" name="FSC#UVEKCFG@15.1700:Abs_Nachname">
    <vt:lpwstr/>
  </property>
  <property fmtid="{D5CDD505-2E9C-101B-9397-08002B2CF9AE}" pid="278" name="FSC#UVEKCFG@15.1700:Abs_Vorname">
    <vt:lpwstr/>
  </property>
  <property fmtid="{D5CDD505-2E9C-101B-9397-08002B2CF9AE}" pid="279" name="FSC#UVEKCFG@15.1700:Abs_Zeichen">
    <vt:lpwstr/>
  </property>
  <property fmtid="{D5CDD505-2E9C-101B-9397-08002B2CF9AE}" pid="280" name="FSC#UVEKCFG@15.1700:Anrede">
    <vt:lpwstr/>
  </property>
  <property fmtid="{D5CDD505-2E9C-101B-9397-08002B2CF9AE}" pid="281" name="FSC#UVEKCFG@15.1700:EM_Versandartspez">
    <vt:lpwstr/>
  </property>
  <property fmtid="{D5CDD505-2E9C-101B-9397-08002B2CF9AE}" pid="282" name="FSC#UVEKCFG@15.1700:Briefdatum">
    <vt:lpwstr>24.11.2017</vt:lpwstr>
  </property>
  <property fmtid="{D5CDD505-2E9C-101B-9397-08002B2CF9AE}" pid="283" name="FSC#UVEKCFG@15.1700:Empf_Zeichen">
    <vt:lpwstr/>
  </property>
  <property fmtid="{D5CDD505-2E9C-101B-9397-08002B2CF9AE}" pid="284" name="FSC#UVEKCFG@15.1700:FilialePLZ">
    <vt:lpwstr/>
  </property>
  <property fmtid="{D5CDD505-2E9C-101B-9397-08002B2CF9AE}" pid="285" name="FSC#UVEKCFG@15.1700:Gegenstand">
    <vt:lpwstr>Konzept_Positivliste_Excel_Tool_20171020_V1.1_it</vt:lpwstr>
  </property>
  <property fmtid="{D5CDD505-2E9C-101B-9397-08002B2CF9AE}" pid="286" name="FSC#UVEKCFG@15.1700:Nummer">
    <vt:lpwstr>Q475-0604</vt:lpwstr>
  </property>
  <property fmtid="{D5CDD505-2E9C-101B-9397-08002B2CF9AE}" pid="287" name="FSC#UVEKCFG@15.1700:Unterschrift_Nachname">
    <vt:lpwstr/>
  </property>
  <property fmtid="{D5CDD505-2E9C-101B-9397-08002B2CF9AE}" pid="288" name="FSC#UVEKCFG@15.1700:Unterschrift_Vorname">
    <vt:lpwstr/>
  </property>
  <property fmtid="{D5CDD505-2E9C-101B-9397-08002B2CF9AE}" pid="289" name="FSC#UVEKCFG@15.1700:FileResponsibleStreetPostal">
    <vt:lpwstr/>
  </property>
  <property fmtid="{D5CDD505-2E9C-101B-9397-08002B2CF9AE}" pid="290" name="FSC#UVEKCFG@15.1700:FileResponsiblezipcodePostal">
    <vt:lpwstr/>
  </property>
  <property fmtid="{D5CDD505-2E9C-101B-9397-08002B2CF9AE}" pid="291" name="FSC#UVEKCFG@15.1700:FileResponsiblecityPostal">
    <vt:lpwstr/>
  </property>
  <property fmtid="{D5CDD505-2E9C-101B-9397-08002B2CF9AE}" pid="292" name="FSC#UVEKCFG@15.1700:FileResponsibleStreetInvoice">
    <vt:lpwstr/>
  </property>
  <property fmtid="{D5CDD505-2E9C-101B-9397-08002B2CF9AE}" pid="293" name="FSC#UVEKCFG@15.1700:FileResponsiblezipcodeInvoice">
    <vt:lpwstr/>
  </property>
  <property fmtid="{D5CDD505-2E9C-101B-9397-08002B2CF9AE}" pid="294" name="FSC#UVEKCFG@15.1700:FileResponsiblecityInvoice">
    <vt:lpwstr/>
  </property>
  <property fmtid="{D5CDD505-2E9C-101B-9397-08002B2CF9AE}" pid="295" name="FSC#UVEKCFG@15.1700:ResponsibleDefaultRoleOrg">
    <vt:lpwstr/>
  </property>
  <property fmtid="{D5CDD505-2E9C-101B-9397-08002B2CF9AE}" pid="296" name="FSC#COOELAK@1.1001:Subject">
    <vt:lpwstr/>
  </property>
  <property fmtid="{D5CDD505-2E9C-101B-9397-08002B2CF9AE}" pid="297" name="FSC#COOELAK@1.1001:FileReference">
    <vt:lpwstr>237-04.1-64773</vt:lpwstr>
  </property>
  <property fmtid="{D5CDD505-2E9C-101B-9397-08002B2CF9AE}" pid="298" name="FSC#COOELAK@1.1001:FileRefYear">
    <vt:lpwstr>2013</vt:lpwstr>
  </property>
  <property fmtid="{D5CDD505-2E9C-101B-9397-08002B2CF9AE}" pid="299" name="FSC#COOELAK@1.1001:FileRefOrdinal">
    <vt:lpwstr>64773</vt:lpwstr>
  </property>
  <property fmtid="{D5CDD505-2E9C-101B-9397-08002B2CF9AE}" pid="300" name="FSC#COOELAK@1.1001:FileRefOU">
    <vt:lpwstr>Klima (K)</vt:lpwstr>
  </property>
  <property fmtid="{D5CDD505-2E9C-101B-9397-08002B2CF9AE}" pid="301" name="FSC#COOELAK@1.1001:Organization">
    <vt:lpwstr/>
  </property>
  <property fmtid="{D5CDD505-2E9C-101B-9397-08002B2CF9AE}" pid="302" name="FSC#COOELAK@1.1001:Owner">
    <vt:lpwstr>Gliesche Aric</vt:lpwstr>
  </property>
  <property fmtid="{D5CDD505-2E9C-101B-9397-08002B2CF9AE}" pid="303" name="FSC#COOELAK@1.1001:OwnerExtension">
    <vt:lpwstr>+41 58 46 538 15</vt:lpwstr>
  </property>
  <property fmtid="{D5CDD505-2E9C-101B-9397-08002B2CF9AE}" pid="304" name="FSC#COOELAK@1.1001:OwnerFaxExtension">
    <vt:lpwstr>+41 58 46 299 81</vt:lpwstr>
  </property>
  <property fmtid="{D5CDD505-2E9C-101B-9397-08002B2CF9AE}" pid="305" name="FSC#COOELAK@1.1001:DispatchedBy">
    <vt:lpwstr/>
  </property>
  <property fmtid="{D5CDD505-2E9C-101B-9397-08002B2CF9AE}" pid="306" name="FSC#COOELAK@1.1001:DispatchedAt">
    <vt:lpwstr/>
  </property>
  <property fmtid="{D5CDD505-2E9C-101B-9397-08002B2CF9AE}" pid="307" name="FSC#COOELAK@1.1001:ApprovedBy">
    <vt:lpwstr/>
  </property>
  <property fmtid="{D5CDD505-2E9C-101B-9397-08002B2CF9AE}" pid="308" name="FSC#COOELAK@1.1001:ApprovedAt">
    <vt:lpwstr/>
  </property>
  <property fmtid="{D5CDD505-2E9C-101B-9397-08002B2CF9AE}" pid="309" name="FSC#COOELAK@1.1001:Department">
    <vt:lpwstr>Klima (K) (BAFU)</vt:lpwstr>
  </property>
  <property fmtid="{D5CDD505-2E9C-101B-9397-08002B2CF9AE}" pid="310" name="FSC#COOELAK@1.1001:CreatedAt">
    <vt:lpwstr>24.11.2017</vt:lpwstr>
  </property>
  <property fmtid="{D5CDD505-2E9C-101B-9397-08002B2CF9AE}" pid="311" name="FSC#COOELAK@1.1001:OU">
    <vt:lpwstr>Klimapolitik (K) (BAFU)</vt:lpwstr>
  </property>
  <property fmtid="{D5CDD505-2E9C-101B-9397-08002B2CF9AE}" pid="312" name="FSC#COOELAK@1.1001:Priority">
    <vt:lpwstr> ()</vt:lpwstr>
  </property>
  <property fmtid="{D5CDD505-2E9C-101B-9397-08002B2CF9AE}" pid="313" name="FSC#COOELAK@1.1001:ObjBarCode">
    <vt:lpwstr>*COO.2002.100.2.7191694*</vt:lpwstr>
  </property>
  <property fmtid="{D5CDD505-2E9C-101B-9397-08002B2CF9AE}" pid="314" name="FSC#COOELAK@1.1001:RefBarCode">
    <vt:lpwstr>*COO.2002.100.6.1549560*</vt:lpwstr>
  </property>
  <property fmtid="{D5CDD505-2E9C-101B-9397-08002B2CF9AE}" pid="315" name="FSC#COOELAK@1.1001:FileRefBarCode">
    <vt:lpwstr>*237-04.1-64773*</vt:lpwstr>
  </property>
  <property fmtid="{D5CDD505-2E9C-101B-9397-08002B2CF9AE}" pid="316" name="FSC#COOELAK@1.1001:ExternalRef">
    <vt:lpwstr/>
  </property>
  <property fmtid="{D5CDD505-2E9C-101B-9397-08002B2CF9AE}" pid="317" name="FSC#COOELAK@1.1001:IncomingNumber">
    <vt:lpwstr/>
  </property>
  <property fmtid="{D5CDD505-2E9C-101B-9397-08002B2CF9AE}" pid="318" name="FSC#COOELAK@1.1001:IncomingSubject">
    <vt:lpwstr/>
  </property>
  <property fmtid="{D5CDD505-2E9C-101B-9397-08002B2CF9AE}" pid="319" name="FSC#COOELAK@1.1001:ProcessResponsible">
    <vt:lpwstr/>
  </property>
  <property fmtid="{D5CDD505-2E9C-101B-9397-08002B2CF9AE}" pid="320" name="FSC#COOELAK@1.1001:ProcessResponsiblePhone">
    <vt:lpwstr/>
  </property>
  <property fmtid="{D5CDD505-2E9C-101B-9397-08002B2CF9AE}" pid="321" name="FSC#COOELAK@1.1001:ProcessResponsibleMail">
    <vt:lpwstr/>
  </property>
  <property fmtid="{D5CDD505-2E9C-101B-9397-08002B2CF9AE}" pid="322" name="FSC#COOELAK@1.1001:ProcessResponsibleFax">
    <vt:lpwstr/>
  </property>
  <property fmtid="{D5CDD505-2E9C-101B-9397-08002B2CF9AE}" pid="323" name="FSC#COOELAK@1.1001:ApproverFirstName">
    <vt:lpwstr/>
  </property>
  <property fmtid="{D5CDD505-2E9C-101B-9397-08002B2CF9AE}" pid="324" name="FSC#COOELAK@1.1001:ApproverSurName">
    <vt:lpwstr/>
  </property>
  <property fmtid="{D5CDD505-2E9C-101B-9397-08002B2CF9AE}" pid="325" name="FSC#COOELAK@1.1001:ApproverTitle">
    <vt:lpwstr/>
  </property>
  <property fmtid="{D5CDD505-2E9C-101B-9397-08002B2CF9AE}" pid="326" name="FSC#COOELAK@1.1001:ExternalDate">
    <vt:lpwstr/>
  </property>
  <property fmtid="{D5CDD505-2E9C-101B-9397-08002B2CF9AE}" pid="327" name="FSC#COOELAK@1.1001:SettlementApprovedAt">
    <vt:lpwstr/>
  </property>
  <property fmtid="{D5CDD505-2E9C-101B-9397-08002B2CF9AE}" pid="328" name="FSC#COOELAK@1.1001:BaseNumber">
    <vt:lpwstr>237-04.1</vt:lpwstr>
  </property>
  <property fmtid="{D5CDD505-2E9C-101B-9397-08002B2CF9AE}" pid="329" name="FSC#COOELAK@1.1001:CurrentUserRolePos">
    <vt:lpwstr>Collaborateur, -trice spécialisé(e)</vt:lpwstr>
  </property>
  <property fmtid="{D5CDD505-2E9C-101B-9397-08002B2CF9AE}" pid="330" name="FSC#COOELAK@1.1001:CurrentUserEmail">
    <vt:lpwstr>aline.vonmuehlenen@bafu.admin.ch</vt:lpwstr>
  </property>
  <property fmtid="{D5CDD505-2E9C-101B-9397-08002B2CF9AE}" pid="331" name="FSC#ELAKGOV@1.1001:PersonalSubjGender">
    <vt:lpwstr/>
  </property>
  <property fmtid="{D5CDD505-2E9C-101B-9397-08002B2CF9AE}" pid="332" name="FSC#ELAKGOV@1.1001:PersonalSubjFirstName">
    <vt:lpwstr/>
  </property>
  <property fmtid="{D5CDD505-2E9C-101B-9397-08002B2CF9AE}" pid="333" name="FSC#ELAKGOV@1.1001:PersonalSubjSurName">
    <vt:lpwstr/>
  </property>
  <property fmtid="{D5CDD505-2E9C-101B-9397-08002B2CF9AE}" pid="334" name="FSC#ELAKGOV@1.1001:PersonalSubjSalutation">
    <vt:lpwstr/>
  </property>
  <property fmtid="{D5CDD505-2E9C-101B-9397-08002B2CF9AE}" pid="335" name="FSC#ELAKGOV@1.1001:PersonalSubjAddress">
    <vt:lpwstr/>
  </property>
  <property fmtid="{D5CDD505-2E9C-101B-9397-08002B2CF9AE}" pid="336" name="FSC#ATSTATECFG@1.1001:Office">
    <vt:lpwstr/>
  </property>
  <property fmtid="{D5CDD505-2E9C-101B-9397-08002B2CF9AE}" pid="337" name="FSC#ATSTATECFG@1.1001:Agent">
    <vt:lpwstr/>
  </property>
  <property fmtid="{D5CDD505-2E9C-101B-9397-08002B2CF9AE}" pid="338" name="FSC#ATSTATECFG@1.1001:AgentPhone">
    <vt:lpwstr/>
  </property>
  <property fmtid="{D5CDD505-2E9C-101B-9397-08002B2CF9AE}" pid="339" name="FSC#ATSTATECFG@1.1001:DepartmentFax">
    <vt:lpwstr/>
  </property>
  <property fmtid="{D5CDD505-2E9C-101B-9397-08002B2CF9AE}" pid="340" name="FSC#ATSTATECFG@1.1001:DepartmentEmail">
    <vt:lpwstr/>
  </property>
  <property fmtid="{D5CDD505-2E9C-101B-9397-08002B2CF9AE}" pid="341" name="FSC#ATSTATECFG@1.1001:SubfileDate">
    <vt:lpwstr/>
  </property>
  <property fmtid="{D5CDD505-2E9C-101B-9397-08002B2CF9AE}" pid="342" name="FSC#ATSTATECFG@1.1001:SubfileSubject">
    <vt:lpwstr>4__Betaversion_Übersetzung_it</vt:lpwstr>
  </property>
  <property fmtid="{D5CDD505-2E9C-101B-9397-08002B2CF9AE}" pid="343" name="FSC#ATSTATECFG@1.1001:DepartmentZipCode">
    <vt:lpwstr/>
  </property>
  <property fmtid="{D5CDD505-2E9C-101B-9397-08002B2CF9AE}" pid="344" name="FSC#ATSTATECFG@1.1001:DepartmentCountry">
    <vt:lpwstr/>
  </property>
  <property fmtid="{D5CDD505-2E9C-101B-9397-08002B2CF9AE}" pid="345" name="FSC#ATSTATECFG@1.1001:DepartmentCity">
    <vt:lpwstr/>
  </property>
  <property fmtid="{D5CDD505-2E9C-101B-9397-08002B2CF9AE}" pid="346" name="FSC#ATSTATECFG@1.1001:DepartmentStreet">
    <vt:lpwstr/>
  </property>
  <property fmtid="{D5CDD505-2E9C-101B-9397-08002B2CF9AE}" pid="347" name="FSC#ATSTATECFG@1.1001:DepartmentDVR">
    <vt:lpwstr/>
  </property>
  <property fmtid="{D5CDD505-2E9C-101B-9397-08002B2CF9AE}" pid="348" name="FSC#ATSTATECFG@1.1001:DepartmentUID">
    <vt:lpwstr/>
  </property>
  <property fmtid="{D5CDD505-2E9C-101B-9397-08002B2CF9AE}" pid="349" name="FSC#ATSTATECFG@1.1001:SubfileReference">
    <vt:lpwstr>237-04.1-64773/00013</vt:lpwstr>
  </property>
  <property fmtid="{D5CDD505-2E9C-101B-9397-08002B2CF9AE}" pid="350" name="FSC#ATSTATECFG@1.1001:Clause">
    <vt:lpwstr/>
  </property>
  <property fmtid="{D5CDD505-2E9C-101B-9397-08002B2CF9AE}" pid="351" name="FSC#ATSTATECFG@1.1001:ApprovedSignature">
    <vt:lpwstr/>
  </property>
  <property fmtid="{D5CDD505-2E9C-101B-9397-08002B2CF9AE}" pid="352" name="FSC#ATSTATECFG@1.1001:BankAccount">
    <vt:lpwstr/>
  </property>
  <property fmtid="{D5CDD505-2E9C-101B-9397-08002B2CF9AE}" pid="353" name="FSC#ATSTATECFG@1.1001:BankAccountOwner">
    <vt:lpwstr/>
  </property>
  <property fmtid="{D5CDD505-2E9C-101B-9397-08002B2CF9AE}" pid="354" name="FSC#ATSTATECFG@1.1001:BankInstitute">
    <vt:lpwstr/>
  </property>
  <property fmtid="{D5CDD505-2E9C-101B-9397-08002B2CF9AE}" pid="355" name="FSC#ATSTATECFG@1.1001:BankAccountID">
    <vt:lpwstr/>
  </property>
  <property fmtid="{D5CDD505-2E9C-101B-9397-08002B2CF9AE}" pid="356" name="FSC#ATSTATECFG@1.1001:BankAccountIBAN">
    <vt:lpwstr/>
  </property>
  <property fmtid="{D5CDD505-2E9C-101B-9397-08002B2CF9AE}" pid="357" name="FSC#ATSTATECFG@1.1001:BankAccountBIC">
    <vt:lpwstr/>
  </property>
  <property fmtid="{D5CDD505-2E9C-101B-9397-08002B2CF9AE}" pid="358" name="FSC#ATSTATECFG@1.1001:BankName">
    <vt:lpwstr/>
  </property>
  <property fmtid="{D5CDD505-2E9C-101B-9397-08002B2CF9AE}" pid="359" name="FSC#COOSYSTEM@1.1:Container">
    <vt:lpwstr>COO.2002.100.2.7191694</vt:lpwstr>
  </property>
  <property fmtid="{D5CDD505-2E9C-101B-9397-08002B2CF9AE}" pid="360" name="FSC#FSCFOLIO@1.1001:docpropproject">
    <vt:lpwstr/>
  </property>
</Properties>
</file>