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9660" windowWidth="37812" windowHeight="10620" activeTab="1"/>
  </bookViews>
  <sheets>
    <sheet name="Dati di base" sheetId="8" r:id="rId1"/>
    <sheet name="Foglio cont." sheetId="7" r:id="rId2"/>
    <sheet name="Prestazioni" sheetId="9" r:id="rId3"/>
    <sheet name="Riepilogo" sheetId="13" r:id="rId4"/>
    <sheet name="Set di indicatori" sheetId="12" r:id="rId5"/>
  </sheets>
  <externalReferences>
    <externalReference r:id="rId6"/>
  </externalReferences>
  <definedNames>
    <definedName name="_xlnm.Print_Area" localSheetId="1">'Foglio cont.'!$B$1:$AI$60</definedName>
    <definedName name="_xlnm.Print_Area" localSheetId="2">Prestazioni!$B$2:$T$32</definedName>
    <definedName name="_xlnm.Print_Area" localSheetId="4">'Set di indicatori'!$A$1:$F$109</definedName>
    <definedName name="OLE_LINK1" localSheetId="4">'Set di indicatori'!$A$8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3" l="1"/>
  <c r="A2" i="12"/>
  <c r="A1" i="13"/>
  <c r="AF35" i="7"/>
  <c r="AF39" i="7"/>
  <c r="AF40" i="7"/>
  <c r="AF53" i="7"/>
  <c r="AF55" i="7"/>
  <c r="AG35" i="7"/>
  <c r="AG41" i="7"/>
  <c r="AG53" i="7"/>
  <c r="AG55" i="7"/>
  <c r="AH35" i="7"/>
  <c r="AH38" i="7"/>
  <c r="AH53" i="7"/>
  <c r="AH55" i="7"/>
  <c r="D22" i="13"/>
  <c r="G7" i="7"/>
  <c r="G8" i="7"/>
  <c r="G9" i="7"/>
  <c r="G10" i="7"/>
  <c r="G11" i="7"/>
  <c r="G12" i="7"/>
  <c r="G13" i="7"/>
  <c r="G14" i="7"/>
  <c r="E15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F29" i="7"/>
  <c r="G29" i="7"/>
  <c r="G30" i="7"/>
  <c r="G31" i="7"/>
  <c r="G32" i="7"/>
  <c r="G33" i="7"/>
  <c r="G35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3" i="7"/>
  <c r="G55" i="7"/>
  <c r="D8" i="13"/>
  <c r="A1" i="12"/>
  <c r="AD28" i="7"/>
  <c r="AB28" i="7"/>
  <c r="Y28" i="7"/>
  <c r="V28" i="7"/>
  <c r="S28" i="7"/>
  <c r="P28" i="7"/>
  <c r="M28" i="7"/>
  <c r="J28" i="7"/>
  <c r="AK28" i="7"/>
  <c r="F104" i="12"/>
  <c r="E95" i="12"/>
  <c r="F95" i="12"/>
  <c r="E76" i="12"/>
  <c r="C48" i="12"/>
  <c r="C47" i="12"/>
  <c r="C46" i="12"/>
  <c r="C45" i="12"/>
  <c r="B15" i="13"/>
  <c r="C15" i="13"/>
  <c r="AA49" i="7"/>
  <c r="AB49" i="7"/>
  <c r="Y49" i="7"/>
  <c r="V49" i="7"/>
  <c r="S49" i="7"/>
  <c r="P49" i="7"/>
  <c r="M49" i="7"/>
  <c r="J49" i="7"/>
  <c r="AK36" i="7"/>
  <c r="W21" i="7"/>
  <c r="Y21" i="7"/>
  <c r="T20" i="7"/>
  <c r="N18" i="7"/>
  <c r="K17" i="7"/>
  <c r="AB32" i="7"/>
  <c r="AB31" i="7"/>
  <c r="AB29" i="7"/>
  <c r="AB30" i="7"/>
  <c r="AB23" i="7"/>
  <c r="AB21" i="7"/>
  <c r="AB20" i="7"/>
  <c r="AB19" i="7"/>
  <c r="AB18" i="7"/>
  <c r="AB17" i="7"/>
  <c r="AB16" i="7"/>
  <c r="AB15" i="7"/>
  <c r="AB14" i="7"/>
  <c r="AB27" i="7"/>
  <c r="AB26" i="7"/>
  <c r="AB25" i="7"/>
  <c r="AB24" i="7"/>
  <c r="AB11" i="7"/>
  <c r="AB13" i="7"/>
  <c r="AB12" i="7"/>
  <c r="AB10" i="7"/>
  <c r="AB8" i="7"/>
  <c r="AB9" i="7"/>
  <c r="AB7" i="7"/>
  <c r="Y32" i="7"/>
  <c r="Y31" i="7"/>
  <c r="Y29" i="7"/>
  <c r="Y30" i="7"/>
  <c r="Y23" i="7"/>
  <c r="Y22" i="7"/>
  <c r="Y20" i="7"/>
  <c r="Y19" i="7"/>
  <c r="Y18" i="7"/>
  <c r="Y17" i="7"/>
  <c r="Y16" i="7"/>
  <c r="Y15" i="7"/>
  <c r="Y14" i="7"/>
  <c r="Y27" i="7"/>
  <c r="Y26" i="7"/>
  <c r="Y25" i="7"/>
  <c r="Y24" i="7"/>
  <c r="Y11" i="7"/>
  <c r="Y13" i="7"/>
  <c r="Y12" i="7"/>
  <c r="Y10" i="7"/>
  <c r="Y8" i="7"/>
  <c r="Y9" i="7"/>
  <c r="V29" i="7"/>
  <c r="V30" i="7"/>
  <c r="V23" i="7"/>
  <c r="V22" i="7"/>
  <c r="V21" i="7"/>
  <c r="S22" i="7"/>
  <c r="P22" i="7"/>
  <c r="P17" i="7"/>
  <c r="M18" i="7"/>
  <c r="M22" i="7"/>
  <c r="J22" i="7"/>
  <c r="AB33" i="7"/>
  <c r="Y33" i="7"/>
  <c r="Z22" i="7"/>
  <c r="Z35" i="7"/>
  <c r="AI35" i="7"/>
  <c r="Z53" i="7"/>
  <c r="AB51" i="7"/>
  <c r="AB50" i="7"/>
  <c r="AB46" i="7"/>
  <c r="AB45" i="7"/>
  <c r="AB44" i="7"/>
  <c r="AB43" i="7"/>
  <c r="AB42" i="7"/>
  <c r="AB41" i="7"/>
  <c r="AB40" i="7"/>
  <c r="AB39" i="7"/>
  <c r="AB38" i="7"/>
  <c r="AB37" i="7"/>
  <c r="AA35" i="7"/>
  <c r="E47" i="12"/>
  <c r="AB22" i="7"/>
  <c r="AK22" i="7"/>
  <c r="AK49" i="7"/>
  <c r="Z55" i="7"/>
  <c r="E46" i="12"/>
  <c r="AB48" i="7"/>
  <c r="AB35" i="7"/>
  <c r="B16" i="13"/>
  <c r="C16" i="13"/>
  <c r="B14" i="13"/>
  <c r="C14" i="13"/>
  <c r="B13" i="13"/>
  <c r="C13" i="13"/>
  <c r="B12" i="13"/>
  <c r="C12" i="13"/>
  <c r="B11" i="13"/>
  <c r="C11" i="13"/>
  <c r="B10" i="13"/>
  <c r="C10" i="13"/>
  <c r="B9" i="13"/>
  <c r="C9" i="13"/>
  <c r="B8" i="13"/>
  <c r="C8" i="13"/>
  <c r="F109" i="12"/>
  <c r="F108" i="12"/>
  <c r="C3" i="9"/>
  <c r="F66" i="12"/>
  <c r="C50" i="12"/>
  <c r="C43" i="12"/>
  <c r="C42" i="12"/>
  <c r="C41" i="12"/>
  <c r="C40" i="12"/>
  <c r="C38" i="12"/>
  <c r="C37" i="12"/>
  <c r="C36" i="12"/>
  <c r="C35" i="12"/>
  <c r="C33" i="12"/>
  <c r="C32" i="12"/>
  <c r="C31" i="12"/>
  <c r="C30" i="12"/>
  <c r="C28" i="12"/>
  <c r="C27" i="12"/>
  <c r="C26" i="12"/>
  <c r="C25" i="12"/>
  <c r="C23" i="12"/>
  <c r="C22" i="12"/>
  <c r="C21" i="12"/>
  <c r="C20" i="12"/>
  <c r="C18" i="12"/>
  <c r="C17" i="12"/>
  <c r="C16" i="12"/>
  <c r="C15" i="12"/>
  <c r="C4" i="9"/>
  <c r="C3" i="7"/>
  <c r="F65" i="12"/>
  <c r="C5" i="9"/>
  <c r="C2" i="9"/>
  <c r="C4" i="7"/>
  <c r="C1" i="7"/>
  <c r="E69" i="12"/>
  <c r="E70" i="12"/>
  <c r="E71" i="12"/>
  <c r="E72" i="12"/>
  <c r="E73" i="12"/>
  <c r="E74" i="12"/>
  <c r="E75" i="12"/>
  <c r="E77" i="12"/>
  <c r="F77" i="12"/>
  <c r="E88" i="12"/>
  <c r="F88" i="12"/>
  <c r="E89" i="12"/>
  <c r="F89" i="12"/>
  <c r="E90" i="12"/>
  <c r="E91" i="12"/>
  <c r="E92" i="12"/>
  <c r="E93" i="12"/>
  <c r="E94" i="12"/>
  <c r="F97" i="12"/>
  <c r="F98" i="12"/>
  <c r="F99" i="12"/>
  <c r="F100" i="12"/>
  <c r="F101" i="12"/>
  <c r="F102" i="12"/>
  <c r="F103" i="12"/>
  <c r="E106" i="12"/>
  <c r="E107" i="12"/>
  <c r="F79" i="12"/>
  <c r="F80" i="12"/>
  <c r="F82" i="12"/>
  <c r="F83" i="12"/>
  <c r="F84" i="12"/>
  <c r="F81" i="12"/>
  <c r="F86" i="12"/>
  <c r="F85" i="12"/>
  <c r="B3" i="7"/>
  <c r="J7" i="7"/>
  <c r="M7" i="7"/>
  <c r="P7" i="7"/>
  <c r="S7" i="7"/>
  <c r="V7" i="7"/>
  <c r="Y7" i="7"/>
  <c r="AD7" i="7"/>
  <c r="J9" i="7"/>
  <c r="M9" i="7"/>
  <c r="P9" i="7"/>
  <c r="S9" i="7"/>
  <c r="V9" i="7"/>
  <c r="AD9" i="7"/>
  <c r="J8" i="7"/>
  <c r="M8" i="7"/>
  <c r="P8" i="7"/>
  <c r="S8" i="7"/>
  <c r="V8" i="7"/>
  <c r="AD8" i="7"/>
  <c r="J10" i="7"/>
  <c r="M10" i="7"/>
  <c r="P10" i="7"/>
  <c r="S10" i="7"/>
  <c r="V10" i="7"/>
  <c r="AD10" i="7"/>
  <c r="J12" i="7"/>
  <c r="M12" i="7"/>
  <c r="P12" i="7"/>
  <c r="S12" i="7"/>
  <c r="V12" i="7"/>
  <c r="AE12" i="7"/>
  <c r="J13" i="7"/>
  <c r="M13" i="7"/>
  <c r="P13" i="7"/>
  <c r="S13" i="7"/>
  <c r="V13" i="7"/>
  <c r="AD13" i="7"/>
  <c r="J11" i="7"/>
  <c r="M11" i="7"/>
  <c r="P11" i="7"/>
  <c r="S11" i="7"/>
  <c r="V11" i="7"/>
  <c r="AD11" i="7"/>
  <c r="J24" i="7"/>
  <c r="M24" i="7"/>
  <c r="P24" i="7"/>
  <c r="S24" i="7"/>
  <c r="V24" i="7"/>
  <c r="AD24" i="7"/>
  <c r="J25" i="7"/>
  <c r="M25" i="7"/>
  <c r="P25" i="7"/>
  <c r="S25" i="7"/>
  <c r="V25" i="7"/>
  <c r="AD25" i="7"/>
  <c r="J26" i="7"/>
  <c r="M26" i="7"/>
  <c r="P26" i="7"/>
  <c r="S26" i="7"/>
  <c r="V26" i="7"/>
  <c r="AD26" i="7"/>
  <c r="J27" i="7"/>
  <c r="M27" i="7"/>
  <c r="P27" i="7"/>
  <c r="S27" i="7"/>
  <c r="V27" i="7"/>
  <c r="AE27" i="7"/>
  <c r="J14" i="7"/>
  <c r="M14" i="7"/>
  <c r="P14" i="7"/>
  <c r="S14" i="7"/>
  <c r="V14" i="7"/>
  <c r="AE14" i="7"/>
  <c r="E35" i="7"/>
  <c r="J15" i="7"/>
  <c r="M15" i="7"/>
  <c r="P15" i="7"/>
  <c r="S15" i="7"/>
  <c r="V15" i="7"/>
  <c r="J16" i="7"/>
  <c r="M16" i="7"/>
  <c r="P16" i="7"/>
  <c r="S16" i="7"/>
  <c r="V16" i="7"/>
  <c r="J17" i="7"/>
  <c r="M17" i="7"/>
  <c r="S17" i="7"/>
  <c r="V17" i="7"/>
  <c r="J18" i="7"/>
  <c r="P18" i="7"/>
  <c r="S18" i="7"/>
  <c r="V18" i="7"/>
  <c r="J19" i="7"/>
  <c r="M19" i="7"/>
  <c r="P19" i="7"/>
  <c r="Q19" i="7"/>
  <c r="S19" i="7"/>
  <c r="V19" i="7"/>
  <c r="J20" i="7"/>
  <c r="M20" i="7"/>
  <c r="P20" i="7"/>
  <c r="S20" i="7"/>
  <c r="V20" i="7"/>
  <c r="J21" i="7"/>
  <c r="M21" i="7"/>
  <c r="P21" i="7"/>
  <c r="S21" i="7"/>
  <c r="J23" i="7"/>
  <c r="M23" i="7"/>
  <c r="P23" i="7"/>
  <c r="S23" i="7"/>
  <c r="AC23" i="7"/>
  <c r="J30" i="7"/>
  <c r="M30" i="7"/>
  <c r="P30" i="7"/>
  <c r="S30" i="7"/>
  <c r="AC30" i="7"/>
  <c r="J29" i="7"/>
  <c r="M29" i="7"/>
  <c r="P29" i="7"/>
  <c r="S29" i="7"/>
  <c r="J31" i="7"/>
  <c r="M31" i="7"/>
  <c r="P31" i="7"/>
  <c r="S31" i="7"/>
  <c r="V31" i="7"/>
  <c r="AE31" i="7"/>
  <c r="J32" i="7"/>
  <c r="M32" i="7"/>
  <c r="P32" i="7"/>
  <c r="S32" i="7"/>
  <c r="V32" i="7"/>
  <c r="AE32" i="7"/>
  <c r="J33" i="7"/>
  <c r="M33" i="7"/>
  <c r="P33" i="7"/>
  <c r="S33" i="7"/>
  <c r="V33" i="7"/>
  <c r="AD33" i="7"/>
  <c r="D35" i="7"/>
  <c r="H35" i="7"/>
  <c r="I35" i="7"/>
  <c r="K35" i="7"/>
  <c r="L35" i="7"/>
  <c r="N35" i="7"/>
  <c r="O35" i="7"/>
  <c r="R35" i="7"/>
  <c r="T35" i="7"/>
  <c r="U35" i="7"/>
  <c r="W35" i="7"/>
  <c r="X35" i="7"/>
  <c r="J37" i="7"/>
  <c r="M37" i="7"/>
  <c r="P37" i="7"/>
  <c r="S37" i="7"/>
  <c r="V37" i="7"/>
  <c r="Y37" i="7"/>
  <c r="AI37" i="7"/>
  <c r="AI53" i="7"/>
  <c r="AI55" i="7"/>
  <c r="J38" i="7"/>
  <c r="M38" i="7"/>
  <c r="P38" i="7"/>
  <c r="S38" i="7"/>
  <c r="V38" i="7"/>
  <c r="Y38" i="7"/>
  <c r="J39" i="7"/>
  <c r="M39" i="7"/>
  <c r="P39" i="7"/>
  <c r="S39" i="7"/>
  <c r="V39" i="7"/>
  <c r="Y39" i="7"/>
  <c r="J40" i="7"/>
  <c r="M40" i="7"/>
  <c r="P40" i="7"/>
  <c r="S40" i="7"/>
  <c r="V40" i="7"/>
  <c r="Y40" i="7"/>
  <c r="J41" i="7"/>
  <c r="M41" i="7"/>
  <c r="P41" i="7"/>
  <c r="S41" i="7"/>
  <c r="V41" i="7"/>
  <c r="Y41" i="7"/>
  <c r="J42" i="7"/>
  <c r="M42" i="7"/>
  <c r="P42" i="7"/>
  <c r="R42" i="7"/>
  <c r="R53" i="7"/>
  <c r="V42" i="7"/>
  <c r="Y42" i="7"/>
  <c r="J43" i="7"/>
  <c r="M43" i="7"/>
  <c r="P43" i="7"/>
  <c r="S43" i="7"/>
  <c r="V43" i="7"/>
  <c r="Y43" i="7"/>
  <c r="AE43" i="7"/>
  <c r="I44" i="7"/>
  <c r="J44" i="7"/>
  <c r="M44" i="7"/>
  <c r="P44" i="7"/>
  <c r="S44" i="7"/>
  <c r="V44" i="7"/>
  <c r="Y44" i="7"/>
  <c r="J45" i="7"/>
  <c r="L45" i="7"/>
  <c r="M45" i="7"/>
  <c r="P45" i="7"/>
  <c r="S45" i="7"/>
  <c r="V45" i="7"/>
  <c r="Y45" i="7"/>
  <c r="J46" i="7"/>
  <c r="M46" i="7"/>
  <c r="O46" i="7"/>
  <c r="P46" i="7"/>
  <c r="S46" i="7"/>
  <c r="V46" i="7"/>
  <c r="Y46" i="7"/>
  <c r="Y47" i="7"/>
  <c r="J47" i="7"/>
  <c r="M47" i="7"/>
  <c r="P47" i="7"/>
  <c r="S47" i="7"/>
  <c r="U47" i="7"/>
  <c r="U53" i="7"/>
  <c r="J48" i="7"/>
  <c r="M48" i="7"/>
  <c r="P48" i="7"/>
  <c r="S48" i="7"/>
  <c r="V48" i="7"/>
  <c r="X48" i="7"/>
  <c r="Y48" i="7"/>
  <c r="J50" i="7"/>
  <c r="M50" i="7"/>
  <c r="P50" i="7"/>
  <c r="S50" i="7"/>
  <c r="V50" i="7"/>
  <c r="Y50" i="7"/>
  <c r="AC50" i="7"/>
  <c r="AC53" i="7"/>
  <c r="J51" i="7"/>
  <c r="M51" i="7"/>
  <c r="P51" i="7"/>
  <c r="S51" i="7"/>
  <c r="V51" i="7"/>
  <c r="Y51" i="7"/>
  <c r="AE51" i="7"/>
  <c r="D53" i="7"/>
  <c r="E53" i="7"/>
  <c r="F53" i="7"/>
  <c r="H53" i="7"/>
  <c r="K53" i="7"/>
  <c r="N53" i="7"/>
  <c r="Q53" i="7"/>
  <c r="T53" i="7"/>
  <c r="W53" i="7"/>
  <c r="AD53" i="7"/>
  <c r="Y35" i="7"/>
  <c r="AK15" i="7"/>
  <c r="H55" i="7"/>
  <c r="AE35" i="7"/>
  <c r="J35" i="7"/>
  <c r="Q35" i="7"/>
  <c r="Q55" i="7"/>
  <c r="E31" i="12"/>
  <c r="F54" i="12"/>
  <c r="N55" i="7"/>
  <c r="F26" i="12"/>
  <c r="U55" i="7"/>
  <c r="AC35" i="7"/>
  <c r="AC55" i="7"/>
  <c r="E50" i="12"/>
  <c r="X53" i="7"/>
  <c r="E43" i="12"/>
  <c r="F58" i="12"/>
  <c r="D26" i="13"/>
  <c r="S42" i="7"/>
  <c r="S53" i="7"/>
  <c r="AE53" i="7"/>
  <c r="I53" i="7"/>
  <c r="F18" i="12"/>
  <c r="AK50" i="7"/>
  <c r="F35" i="7"/>
  <c r="F55" i="7"/>
  <c r="E11" i="12"/>
  <c r="O53" i="7"/>
  <c r="O55" i="7"/>
  <c r="M35" i="7"/>
  <c r="E55" i="7"/>
  <c r="F10" i="12"/>
  <c r="AK51" i="7"/>
  <c r="L53" i="7"/>
  <c r="L55" i="7"/>
  <c r="V47" i="7"/>
  <c r="V53" i="7"/>
  <c r="J53" i="7"/>
  <c r="AK48" i="7"/>
  <c r="AK38" i="7"/>
  <c r="AK18" i="7"/>
  <c r="E33" i="12"/>
  <c r="AK46" i="7"/>
  <c r="M53" i="7"/>
  <c r="AK37" i="7"/>
  <c r="T55" i="7"/>
  <c r="E36" i="12"/>
  <c r="D55" i="7"/>
  <c r="AK21" i="7"/>
  <c r="E22" i="12"/>
  <c r="P53" i="7"/>
  <c r="AK19" i="7"/>
  <c r="E37" i="12"/>
  <c r="F47" i="12"/>
  <c r="F46" i="12"/>
  <c r="F76" i="12"/>
  <c r="E17" i="12"/>
  <c r="E27" i="12"/>
  <c r="E68" i="12"/>
  <c r="F68" i="12"/>
  <c r="F72" i="12"/>
  <c r="F93" i="12"/>
  <c r="F73" i="12"/>
  <c r="F69" i="12"/>
  <c r="F92" i="12"/>
  <c r="F91" i="12"/>
  <c r="F37" i="12"/>
  <c r="F70" i="12"/>
  <c r="F75" i="12"/>
  <c r="F74" i="12"/>
  <c r="F71" i="12"/>
  <c r="F22" i="12"/>
  <c r="F38" i="12"/>
  <c r="F55" i="12"/>
  <c r="F106" i="12"/>
  <c r="F94" i="12"/>
  <c r="F90" i="12"/>
  <c r="F57" i="12"/>
  <c r="F16" i="12"/>
  <c r="F42" i="12"/>
  <c r="F32" i="12"/>
  <c r="F56" i="12"/>
  <c r="F33" i="12"/>
  <c r="K55" i="7"/>
  <c r="E21" i="12"/>
  <c r="E38" i="12"/>
  <c r="E16" i="12"/>
  <c r="W55" i="7"/>
  <c r="F41" i="12"/>
  <c r="Y53" i="7"/>
  <c r="Y55" i="7"/>
  <c r="D14" i="13"/>
  <c r="AK45" i="7"/>
  <c r="AK44" i="7"/>
  <c r="AK43" i="7"/>
  <c r="AK33" i="7"/>
  <c r="AB47" i="7"/>
  <c r="AB53" i="7"/>
  <c r="AB55" i="7"/>
  <c r="D15" i="13"/>
  <c r="AA53" i="7"/>
  <c r="AK41" i="7"/>
  <c r="AK40" i="7"/>
  <c r="AK39" i="7"/>
  <c r="AK23" i="7"/>
  <c r="AK17" i="7"/>
  <c r="AK14" i="7"/>
  <c r="AD35" i="7"/>
  <c r="AD55" i="7"/>
  <c r="D17" i="13"/>
  <c r="F17" i="13"/>
  <c r="AK24" i="7"/>
  <c r="AK12" i="7"/>
  <c r="AK10" i="7"/>
  <c r="AK31" i="7"/>
  <c r="AK30" i="7"/>
  <c r="S35" i="7"/>
  <c r="AK25" i="7"/>
  <c r="AK32" i="7"/>
  <c r="AK29" i="7"/>
  <c r="AK16" i="7"/>
  <c r="AK26" i="7"/>
  <c r="AK13" i="7"/>
  <c r="AK8" i="7"/>
  <c r="AK9" i="7"/>
  <c r="AK7" i="7"/>
  <c r="AK20" i="7"/>
  <c r="AK27" i="7"/>
  <c r="AK11" i="7"/>
  <c r="V35" i="7"/>
  <c r="P35" i="7"/>
  <c r="F27" i="12"/>
  <c r="E42" i="12"/>
  <c r="E32" i="12"/>
  <c r="F17" i="12"/>
  <c r="R55" i="7"/>
  <c r="AE55" i="7"/>
  <c r="D18" i="13"/>
  <c r="F18" i="13"/>
  <c r="E26" i="12"/>
  <c r="E10" i="12"/>
  <c r="E9" i="12"/>
  <c r="F31" i="12"/>
  <c r="F30" i="12"/>
  <c r="AK42" i="7"/>
  <c r="E18" i="12"/>
  <c r="E15" i="12"/>
  <c r="F22" i="13"/>
  <c r="J55" i="7"/>
  <c r="D9" i="13"/>
  <c r="E9" i="13"/>
  <c r="X55" i="7"/>
  <c r="F43" i="12"/>
  <c r="F40" i="12"/>
  <c r="I55" i="7"/>
  <c r="F28" i="12"/>
  <c r="F25" i="12"/>
  <c r="E35" i="12"/>
  <c r="F23" i="12"/>
  <c r="M55" i="7"/>
  <c r="D10" i="13"/>
  <c r="F10" i="13"/>
  <c r="E28" i="12"/>
  <c r="E30" i="12"/>
  <c r="P55" i="7"/>
  <c r="D11" i="13"/>
  <c r="F11" i="13"/>
  <c r="F11" i="12"/>
  <c r="F9" i="12"/>
  <c r="F36" i="12"/>
  <c r="F35" i="12"/>
  <c r="D16" i="13"/>
  <c r="F16" i="13"/>
  <c r="E41" i="12"/>
  <c r="E40" i="12"/>
  <c r="S55" i="7"/>
  <c r="D12" i="13"/>
  <c r="F12" i="13"/>
  <c r="E23" i="12"/>
  <c r="E20" i="12"/>
  <c r="V55" i="7"/>
  <c r="D13" i="13"/>
  <c r="E13" i="13"/>
  <c r="AA55" i="7"/>
  <c r="E48" i="12"/>
  <c r="E45" i="12"/>
  <c r="F48" i="12"/>
  <c r="F45" i="12"/>
  <c r="F15" i="13"/>
  <c r="E15" i="13"/>
  <c r="F15" i="12"/>
  <c r="F50" i="12"/>
  <c r="F21" i="12"/>
  <c r="AK53" i="7"/>
  <c r="F14" i="13"/>
  <c r="E14" i="13"/>
  <c r="F51" i="12"/>
  <c r="AK35" i="7"/>
  <c r="AK47" i="7"/>
  <c r="F9" i="13"/>
  <c r="F52" i="12"/>
  <c r="E25" i="12"/>
  <c r="F20" i="12"/>
  <c r="E11" i="13"/>
  <c r="E10" i="13"/>
  <c r="F13" i="12"/>
  <c r="F13" i="13"/>
  <c r="E16" i="13"/>
  <c r="E13" i="12"/>
  <c r="E12" i="13"/>
  <c r="AK55" i="7"/>
  <c r="F8" i="13"/>
  <c r="F20" i="13"/>
  <c r="E8" i="13"/>
  <c r="D20" i="13"/>
  <c r="D24" i="13"/>
  <c r="F24" i="13"/>
</calcChain>
</file>

<file path=xl/comments1.xml><?xml version="1.0" encoding="utf-8"?>
<comments xmlns="http://schemas.openxmlformats.org/spreadsheetml/2006/main">
  <authors>
    <author>Michael Honegger</author>
  </authors>
  <commentList>
    <comment ref="AK1" authorId="0" shapeId="0">
      <text>
        <r>
          <rPr>
            <sz val="9"/>
            <color indexed="81"/>
            <rFont val="Tahoma"/>
          </rPr>
          <t>Se il totale di controllo non è pari a 0, si prega di verificare la ripartizione dei conti tra le diverse frazioni.</t>
        </r>
      </text>
    </comment>
    <comment ref="AD2" authorId="0" shapeId="0">
      <text>
        <r>
          <rPr>
            <sz val="9"/>
            <color indexed="81"/>
            <rFont val="Tahoma"/>
          </rPr>
          <t>tutti i costi generali dei punti di raccolta (non direttamente imputabili a una frazione di rifiuti), incluso il servizio di manutenzione, ad esempio per il litteringi, ecc.</t>
        </r>
      </text>
    </comment>
    <comment ref="AE2" authorId="0" shapeId="0">
      <text>
        <r>
          <rPr>
            <sz val="9"/>
            <color indexed="81"/>
            <rFont val="Tahoma"/>
          </rPr>
          <t>tutti i costi amministrativi non direttamente attribuibili a una frazione di rifiuti</t>
        </r>
      </text>
    </comment>
    <comment ref="E3" authorId="0" shapeId="0">
      <text>
        <r>
          <rPr>
            <sz val="9"/>
            <color indexed="81"/>
            <rFont val="Tahoma"/>
          </rPr>
          <t>rilevare i rifiuti ingombranti di grandi dimensioni con gli altri rifiuti urbani</t>
        </r>
      </text>
    </comment>
    <comment ref="AC3" authorId="0" shapeId="0">
      <text>
        <r>
          <rPr>
            <sz val="9"/>
            <color indexed="81"/>
            <rFont val="Tahoma"/>
          </rPr>
          <t>incl. rifiuti speciali (p. es. oli esausti), rifiuti ingombranti di grandi dimensioni, scarti di costruzioni, EPS ecc. (tutti i tipi di rifiuti non riportati separatamente)</t>
        </r>
      </text>
    </comment>
  </commentList>
</comments>
</file>

<file path=xl/sharedStrings.xml><?xml version="1.0" encoding="utf-8"?>
<sst xmlns="http://schemas.openxmlformats.org/spreadsheetml/2006/main" count="323" uniqueCount="278">
  <si>
    <r>
      <rPr>
        <b/>
        <sz val="24"/>
        <rFont val="Arial"/>
        <family val="2"/>
      </rPr>
      <t>Informazioni generali</t>
    </r>
  </si>
  <si>
    <r>
      <rPr>
        <sz val="14"/>
        <rFont val="Arial"/>
        <family val="2"/>
      </rPr>
      <t>I documenti salvati nella presente cartella devono essere adattati da ogni Comune alle proprie esigenze specifiche. In particolare, il piano contabile, gli importi in franchi, le quantità e i dati annuali devono riprodurre la situazione attuale. Le cifre nei riquadri figurano a titolo di esempio e hanno una funzione puramente illustrativa. Il presente modello si riferisce a una gestione comunale dei rifiuti senza parco veicoli proprio, in cui i servizi di logistica sono acquistati.</t>
    </r>
  </si>
  <si>
    <r>
      <rPr>
        <sz val="14"/>
        <rFont val="Arial"/>
        <family val="2"/>
      </rPr>
      <t>Innanzitutto, occorre indicare i dati del proprio Comune e l’anno contabile!</t>
    </r>
  </si>
  <si>
    <r>
      <rPr>
        <sz val="14"/>
        <color rgb="FF000000"/>
        <rFont val="Arial"/>
        <family val="2"/>
      </rPr>
      <t>Esercizio contabile:</t>
    </r>
  </si>
  <si>
    <r>
      <rPr>
        <sz val="14"/>
        <rFont val="Arial"/>
        <family val="2"/>
      </rPr>
      <t>20_x</t>
    </r>
  </si>
  <si>
    <r>
      <rPr>
        <sz val="14"/>
        <rFont val="Arial"/>
        <family val="2"/>
      </rPr>
      <t>Comune:</t>
    </r>
  </si>
  <si>
    <r>
      <rPr>
        <sz val="14"/>
        <rFont val="Arial"/>
        <family val="2"/>
      </rPr>
      <t>Tipo di Comune secondo UST:</t>
    </r>
  </si>
  <si>
    <r>
      <rPr>
        <sz val="14"/>
        <rFont val="Arial"/>
        <family val="2"/>
      </rPr>
      <t>Numero di abitanti:</t>
    </r>
  </si>
  <si>
    <r>
      <rPr>
        <b/>
        <sz val="10"/>
        <color rgb="FF000000"/>
        <rFont val="Arial"/>
        <family val="2"/>
      </rPr>
      <t>Contabilità del Comune MPCA2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</si>
  <si>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</si>
  <si>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Prodotto / prestazioni</t>
    </r>
  </si>
  <si>
    <r>
      <rPr>
        <sz val="10"/>
        <rFont val="Arial"/>
        <family val="2"/>
      </rPr>
      <t>Unità di costo</t>
    </r>
  </si>
  <si>
    <r>
      <rPr>
        <sz val="10"/>
        <rFont val="Arial"/>
        <family val="2"/>
      </rPr>
      <t>Totale controllo</t>
    </r>
  </si>
  <si>
    <r>
      <rPr>
        <sz val="10"/>
        <rFont val="Arial"/>
        <family val="2"/>
      </rPr>
      <t>Rifiuti raccolti separatamente</t>
    </r>
  </si>
  <si>
    <r>
      <rPr>
        <sz val="10"/>
        <rFont val="Arial"/>
        <family val="2"/>
      </rPr>
      <t>Tassa base</t>
    </r>
  </si>
  <si>
    <r>
      <rPr>
        <sz val="10"/>
        <rFont val="Arial"/>
        <family val="2"/>
      </rPr>
      <t>Imposte</t>
    </r>
  </si>
  <si>
    <r>
      <rPr>
        <sz val="10"/>
        <rFont val="Arial"/>
        <family val="2"/>
      </rPr>
      <t>(il risultato deve essere uguale a 0 se</t>
    </r>
  </si>
  <si>
    <r>
      <rPr>
        <sz val="10"/>
        <rFont val="Arial"/>
        <family val="2"/>
      </rPr>
      <t>Carta</t>
    </r>
  </si>
  <si>
    <r>
      <rPr>
        <sz val="10"/>
        <rFont val="Arial"/>
        <family val="2"/>
      </rPr>
      <t>Cartone</t>
    </r>
  </si>
  <si>
    <r>
      <rPr>
        <sz val="10"/>
        <rFont val="Arial"/>
        <family val="2"/>
      </rPr>
      <t>Vetro</t>
    </r>
  </si>
  <si>
    <r>
      <rPr>
        <sz val="10"/>
        <rFont val="Arial"/>
        <family val="2"/>
      </rPr>
      <t>Metalli</t>
    </r>
  </si>
  <si>
    <r>
      <rPr>
        <sz val="10"/>
        <rFont val="Arial"/>
        <family val="2"/>
      </rPr>
      <t>Apparecchi elettrici ed elettronici</t>
    </r>
  </si>
  <si>
    <r>
      <rPr>
        <sz val="10"/>
        <rFont val="Arial"/>
        <family val="2"/>
      </rPr>
      <t>Altri</t>
    </r>
  </si>
  <si>
    <r>
      <rPr>
        <sz val="10"/>
        <rFont val="Arial"/>
        <family val="2"/>
      </rPr>
      <t>tutti i costi sono ripartiti)</t>
    </r>
  </si>
  <si>
    <r>
      <rPr>
        <sz val="10"/>
        <rFont val="Arial"/>
        <family val="2"/>
      </rPr>
      <t>Tipo di Comune secondo UST: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</si>
  <si>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</si>
  <si>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</si>
  <si>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</si>
  <si>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</si>
  <si>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</si>
  <si>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</si>
  <si>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</si>
  <si>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</si>
  <si>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</si>
  <si>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</si>
  <si>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</si>
  <si>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</si>
  <si>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</si>
  <si>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</si>
  <si>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</si>
  <si>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</si>
  <si>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</si>
  <si>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</si>
  <si>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</si>
  <si>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</si>
  <si>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</si>
  <si>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</si>
  <si>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Valorizzazione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</si>
  <si>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</si>
  <si>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rifiuti</t>
    </r>
  </si>
  <si>
    <r>
      <rPr>
        <sz val="10"/>
        <rFont val="Arial"/>
        <family val="2"/>
      </rPr>
      <t>urbani</t>
    </r>
  </si>
  <si>
    <r>
      <rPr>
        <b/>
        <sz val="10"/>
        <rFont val="Arial"/>
        <family val="2"/>
      </rPr>
      <t>7301 Gestione dei rifiuti (azienda comunale)</t>
    </r>
  </si>
  <si>
    <r>
      <rPr>
        <sz val="10"/>
        <rFont val="Arial"/>
        <family val="2"/>
      </rPr>
      <t>3010.00 Stipendi</t>
    </r>
  </si>
  <si>
    <r>
      <rPr>
        <sz val="10"/>
        <rFont val="Arial"/>
        <family val="2"/>
      </rPr>
      <t>3030.00 Personale temporaneo</t>
    </r>
  </si>
  <si>
    <r>
      <rPr>
        <sz val="10"/>
        <rFont val="Arial"/>
        <family val="2"/>
      </rPr>
      <t>305x.00 Contributi del datore di lavoro</t>
    </r>
  </si>
  <si>
    <r>
      <rPr>
        <sz val="10"/>
        <rFont val="Arial"/>
        <family val="2"/>
      </rPr>
      <t>3099.00 Rimanenti spese per il personale</t>
    </r>
  </si>
  <si>
    <r>
      <rPr>
        <sz val="10"/>
        <rFont val="Arial"/>
        <family val="2"/>
      </rPr>
      <t>3101.00 Materiale d’esercizio e di consumo</t>
    </r>
  </si>
  <si>
    <r>
      <rPr>
        <sz val="10"/>
        <rFont val="Arial"/>
        <family val="2"/>
      </rPr>
      <t>3102.00 Stampati, pubblicazioni</t>
    </r>
  </si>
  <si>
    <r>
      <rPr>
        <sz val="10"/>
        <rFont val="Arial"/>
        <family val="2"/>
      </rPr>
      <t>3111.00 Acquisto macchine, apparecchiature</t>
    </r>
  </si>
  <si>
    <r>
      <rPr>
        <sz val="10"/>
        <rFont val="Arial"/>
        <family val="2"/>
      </rPr>
      <t>3130.90 Costi di smaltimento altri rifiuti urbani</t>
    </r>
  </si>
  <si>
    <r>
      <rPr>
        <sz val="10"/>
        <rFont val="Arial"/>
        <family val="2"/>
      </rPr>
      <t>3144.00 Manutenzione di opere edili, edifici</t>
    </r>
  </si>
  <si>
    <r>
      <rPr>
        <sz val="10"/>
        <rFont val="Arial"/>
        <family val="2"/>
      </rPr>
      <t>3151.00 Manutenzione di macchine, apparecchiature</t>
    </r>
  </si>
  <si>
    <r>
      <rPr>
        <sz val="10"/>
        <rFont val="Arial"/>
        <family val="2"/>
      </rPr>
      <t>3160.00 Pigioni e fitti</t>
    </r>
  </si>
  <si>
    <r>
      <rPr>
        <sz val="10"/>
        <rFont val="Arial"/>
        <family val="2"/>
      </rPr>
      <t>3170.00 Spese di viaggio e altre spese</t>
    </r>
  </si>
  <si>
    <r>
      <rPr>
        <sz val="10"/>
        <rFont val="Arial"/>
        <family val="2"/>
      </rPr>
      <t>3300.xx Ammortamenti pianificati</t>
    </r>
  </si>
  <si>
    <r>
      <rPr>
        <sz val="10"/>
        <rFont val="Arial"/>
        <family val="2"/>
      </rPr>
      <t>3612.00 Contributi a consorzi (impianti per i rifiuti)</t>
    </r>
  </si>
  <si>
    <r>
      <rPr>
        <sz val="10"/>
        <rFont val="Arial"/>
        <family val="2"/>
      </rPr>
      <t>3631.00 Contributi al Cantone (ad es. rifiuti speciali)</t>
    </r>
  </si>
  <si>
    <r>
      <rPr>
        <sz val="10"/>
        <rFont val="Arial"/>
        <family val="2"/>
      </rPr>
      <t>3910.00 Compensazioni interne per prestazioni di servizi</t>
    </r>
  </si>
  <si>
    <r>
      <rPr>
        <sz val="10"/>
        <rFont val="Arial"/>
        <family val="2"/>
      </rPr>
      <t>3930.00 Compensazioni interne per costi d’esercizio e amministrativi</t>
    </r>
  </si>
  <si>
    <r>
      <rPr>
        <sz val="10"/>
        <rFont val="Arial"/>
        <family val="2"/>
      </rPr>
      <t>3940.00 Compensazioni interne per  interessi figurativi e spese finanziarie</t>
    </r>
  </si>
  <si>
    <r>
      <rPr>
        <sz val="10"/>
        <rFont val="Arial"/>
        <family val="2"/>
      </rPr>
      <t>Spese / costi</t>
    </r>
  </si>
  <si>
    <r>
      <rPr>
        <sz val="10"/>
        <rFont val="Arial"/>
        <family val="2"/>
      </rPr>
      <t>4000.00 Imposte</t>
    </r>
  </si>
  <si>
    <r>
      <rPr>
        <sz val="10"/>
        <rFont val="Arial"/>
        <family val="2"/>
      </rPr>
      <t>4240.10 Tasse base</t>
    </r>
  </si>
  <si>
    <r>
      <rPr>
        <sz val="10"/>
        <rFont val="Arial"/>
        <family val="2"/>
      </rPr>
      <t>4940.00 Compensazioni interne per interessi figurativi e ricavi finanziari</t>
    </r>
  </si>
  <si>
    <r>
      <rPr>
        <sz val="10"/>
        <rFont val="Arial"/>
        <family val="2"/>
      </rPr>
      <t>Entrate / ricavi</t>
    </r>
  </si>
  <si>
    <r>
      <rPr>
        <sz val="10"/>
        <rFont val="Arial"/>
        <family val="2"/>
      </rPr>
      <t>Costi netti o risultato (- = utile)</t>
    </r>
  </si>
  <si>
    <r>
      <rPr>
        <sz val="10"/>
        <color rgb="FF1F497D"/>
        <rFont val="Arial"/>
        <family val="2"/>
      </rPr>
      <t>blu= dati della contabilità finanziaria</t>
    </r>
  </si>
  <si>
    <r>
      <rPr>
        <sz val="10"/>
        <rFont val="Arial"/>
        <family val="2"/>
      </rPr>
      <t>giallo = campi specifici degli indicatori</t>
    </r>
  </si>
  <si>
    <r>
      <rPr>
        <sz val="10"/>
        <rFont val="Arial"/>
        <family val="2"/>
      </rPr>
      <t>nero = valori / indicatori calcolati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</si>
  <si>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</si>
  <si>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 xml:space="preserve">effettivo </t>
    </r>
  </si>
  <si>
    <r>
      <rPr>
        <sz val="10"/>
        <rFont val="Arial"/>
        <family val="2"/>
      </rPr>
      <t>Prodotto / prestazioni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</si>
  <si>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</si>
  <si>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Metodo delle aliquote saldo</t>
    </r>
  </si>
  <si>
    <r>
      <rPr>
        <sz val="10"/>
        <rFont val="Arial"/>
        <family val="2"/>
      </rPr>
      <t>Numero di abitanti:</t>
    </r>
  </si>
  <si>
    <r>
      <rPr>
        <sz val="10"/>
        <rFont val="Arial"/>
        <family val="2"/>
      </rPr>
      <t>Rifiuti solidi urbani</t>
    </r>
  </si>
  <si>
    <r>
      <rPr>
        <sz val="10"/>
        <rFont val="Arial"/>
        <family val="2"/>
      </rPr>
      <t>Rifiuti raccolti separatamente</t>
    </r>
  </si>
  <si>
    <r>
      <rPr>
        <sz val="10"/>
        <rFont val="Arial"/>
        <family val="2"/>
      </rPr>
      <t>Non soggetto all’obbligo dell’IVA</t>
    </r>
  </si>
  <si>
    <r>
      <rPr>
        <sz val="10"/>
        <rFont val="Arial"/>
        <family val="2"/>
      </rPr>
      <t>Comune:</t>
    </r>
  </si>
  <si>
    <r>
      <rPr>
        <sz val="10"/>
        <rFont val="Arial"/>
        <family val="2"/>
      </rPr>
      <t>Carta</t>
    </r>
  </si>
  <si>
    <r>
      <rPr>
        <sz val="10"/>
        <rFont val="Arial"/>
        <family val="2"/>
      </rPr>
      <t>Cartone</t>
    </r>
  </si>
  <si>
    <r>
      <rPr>
        <sz val="10"/>
        <rFont val="Arial"/>
        <family val="2"/>
      </rPr>
      <t>Vetro</t>
    </r>
  </si>
  <si>
    <r>
      <rPr>
        <sz val="10"/>
        <rFont val="Arial"/>
        <family val="2"/>
      </rPr>
      <t>Metalli</t>
    </r>
  </si>
  <si>
    <r>
      <rPr>
        <sz val="10"/>
        <rFont val="Arial"/>
        <family val="2"/>
      </rPr>
      <t>Apparecchi elettrici ed elettronici</t>
    </r>
  </si>
  <si>
    <r>
      <rPr>
        <sz val="10"/>
        <rFont val="Arial"/>
        <family val="2"/>
      </rPr>
      <t>Altri</t>
    </r>
  </si>
  <si>
    <r>
      <rPr>
        <sz val="10"/>
        <rFont val="Arial"/>
        <family val="2"/>
      </rPr>
      <t>Tipo di Comune secondo UST: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</si>
  <si>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</si>
  <si>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</si>
  <si>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</si>
  <si>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</si>
  <si>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</si>
  <si>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</si>
  <si>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</si>
  <si>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</si>
  <si>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</si>
  <si>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</si>
  <si>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</si>
  <si>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</si>
  <si>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</si>
  <si>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</si>
  <si>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Logistica</t>
    </r>
  </si>
  <si>
    <r>
      <rPr>
        <sz val="10"/>
        <rFont val="Arial"/>
        <family val="2"/>
      </rPr>
      <t>Totale</t>
    </r>
  </si>
  <si>
    <r>
      <rPr>
        <sz val="10"/>
        <rFont val="Arial"/>
        <family val="2"/>
      </rPr>
      <t>rifiuti</t>
    </r>
  </si>
  <si>
    <r>
      <rPr>
        <sz val="10"/>
        <rFont val="Arial"/>
        <family val="2"/>
      </rPr>
      <t>Compresi rifiuti industriali</t>
    </r>
  </si>
  <si>
    <r>
      <rPr>
        <sz val="10"/>
        <rFont val="Arial"/>
        <family val="2"/>
      </rPr>
      <t>urbani</t>
    </r>
  </si>
  <si>
    <r>
      <rPr>
        <sz val="10"/>
        <rFont val="Arial"/>
        <family val="2"/>
      </rPr>
      <t>Quantità (tonnellate)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</si>
  <si>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</si>
  <si>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</si>
  <si>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</si>
  <si>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</si>
  <si>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</si>
  <si>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</si>
  <si>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</si>
  <si>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8"/>
        <rFont val="Arial"/>
        <family val="2"/>
      </rPr>
      <t>all’anno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</si>
  <si>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</si>
  <si>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Sì/No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</si>
  <si>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</si>
  <si>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Rifiuti minerali (scarti di costruzioni)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</si>
  <si>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</si>
  <si>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Rifiuti ingombranti di grandi dimensioni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</si>
  <si>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</si>
  <si>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Tessili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</si>
  <si>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</si>
  <si>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Bottiglie in PET per bevande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</si>
  <si>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</si>
  <si>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Pile</t>
    </r>
  </si>
  <si>
    <r>
      <rPr>
        <sz val="10"/>
        <rFont val="Arial"/>
        <family val="2"/>
      </rPr>
      <t>Sì</t>
    </r>
  </si>
  <si>
    <r>
      <rPr>
        <sz val="10"/>
        <rFont val="Arial"/>
        <family val="2"/>
      </rPr>
      <t>Altre materie plastiche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</si>
  <si>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</si>
  <si>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PSE (polistirolo)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</si>
  <si>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</si>
  <si>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Proprio servizio di raccolta, esercizio svolto dal Comune</t>
    </r>
  </si>
  <si>
    <r>
      <rPr>
        <sz val="10"/>
        <rFont val="Arial"/>
        <family val="2"/>
      </rPr>
      <t>No</t>
    </r>
  </si>
  <si>
    <r>
      <rPr>
        <sz val="10"/>
        <rFont val="Arial"/>
        <family val="2"/>
      </rPr>
      <t>Modalità di conteggio dell’imposta sul valore aggiunto</t>
    </r>
  </si>
  <si>
    <r>
      <rPr>
        <sz val="10"/>
        <rFont val="Arial"/>
        <family val="2"/>
      </rPr>
      <t xml:space="preserve">effettivo </t>
    </r>
  </si>
  <si>
    <r>
      <rPr>
        <sz val="10"/>
        <rFont val="Arial"/>
        <family val="2"/>
      </rPr>
      <t>giallo = campi specifici degli indicatori</t>
    </r>
  </si>
  <si>
    <r>
      <rPr>
        <b/>
        <sz val="14"/>
        <rFont val="Arial"/>
        <family val="2"/>
      </rPr>
      <t>Riepilogo dei risultati</t>
    </r>
  </si>
  <si>
    <r>
      <rPr>
        <b/>
        <sz val="12"/>
        <rFont val="Arial"/>
        <family val="2"/>
      </rPr>
      <t>Costi complessivi (netti)</t>
    </r>
  </si>
  <si>
    <r>
      <rPr>
        <b/>
        <sz val="12"/>
        <rFont val="Arial"/>
        <family val="2"/>
      </rPr>
      <t>t/anno</t>
    </r>
  </si>
  <si>
    <r>
      <rPr>
        <b/>
        <sz val="12"/>
        <rFont val="Arial"/>
        <family val="2"/>
      </rPr>
      <t>kg/ab.</t>
    </r>
  </si>
  <si>
    <r>
      <rPr>
        <sz val="12"/>
        <rFont val="Arial"/>
        <family val="2"/>
      </rPr>
      <t>Carta</t>
    </r>
  </si>
  <si>
    <r>
      <rPr>
        <sz val="12"/>
        <rFont val="Arial"/>
        <family val="2"/>
      </rPr>
      <t>Cartone</t>
    </r>
  </si>
  <si>
    <r>
      <rPr>
        <sz val="12"/>
        <rFont val="Arial"/>
        <family val="2"/>
      </rPr>
      <t>Vetro</t>
    </r>
  </si>
  <si>
    <r>
      <rPr>
        <sz val="12"/>
        <rFont val="Arial"/>
        <family val="2"/>
      </rPr>
      <t>Metalli</t>
    </r>
  </si>
  <si>
    <r>
      <rPr>
        <sz val="12"/>
        <rFont val="Arial"/>
        <family val="2"/>
      </rPr>
      <t>Apparecchi elettrici ed elettronici</t>
    </r>
  </si>
  <si>
    <r>
      <rPr>
        <sz val="12"/>
        <rFont val="Arial"/>
        <family val="2"/>
      </rPr>
      <t>Altri rifiuti urbani</t>
    </r>
  </si>
  <si>
    <r>
      <rPr>
        <b/>
        <sz val="12"/>
        <rFont val="Arial"/>
        <family val="2"/>
      </rPr>
      <t>Totale costi netti (fabbisogno di tasse)</t>
    </r>
  </si>
  <si>
    <r>
      <rPr>
        <sz val="12"/>
        <rFont val="Arial"/>
        <family val="2"/>
      </rPr>
      <t>Totale proventi delle tasse</t>
    </r>
  </si>
  <si>
    <r>
      <rPr>
        <b/>
        <sz val="12"/>
        <rFont val="Arial"/>
        <family val="2"/>
      </rPr>
      <t>Risultato (+ = eccedenza, - = deficit)</t>
    </r>
  </si>
  <si>
    <r>
      <rPr>
        <b/>
        <sz val="12"/>
        <rFont val="Arial"/>
        <family val="2"/>
      </rPr>
      <t>Grado di copertura dei costi</t>
    </r>
  </si>
  <si>
    <t>Raccolta di altri rifiuti urbani (sì/no)</t>
  </si>
  <si>
    <t xml:space="preserve">Logistica (raccolta/trasporto) </t>
  </si>
  <si>
    <t xml:space="preserve">Valorizzazione (trattamento) </t>
  </si>
  <si>
    <t xml:space="preserve">Scarti vegetali (rifiuti biogeni) </t>
  </si>
  <si>
    <t xml:space="preserve">Ricavi (prezzo di mercato) </t>
  </si>
  <si>
    <t>Numero dei punti di raccolta</t>
  </si>
  <si>
    <t>Orari di apertura ore/mese</t>
  </si>
  <si>
    <t>Punti di raccolta controllati (raccolte a consegna)</t>
  </si>
  <si>
    <t>Numero di punti di raccolta controllati</t>
  </si>
  <si>
    <t>Punto di raccolta</t>
  </si>
  <si>
    <t xml:space="preserve">Punto/i di raccolta </t>
  </si>
  <si>
    <t>Numero punti di raccolta carta</t>
  </si>
  <si>
    <t xml:space="preserve">Numero punti di raccolta cartone </t>
  </si>
  <si>
    <t>Numero punti di raccolta vetro</t>
  </si>
  <si>
    <t>Numero punti di raccolta metalli</t>
  </si>
  <si>
    <t>Numero punti di raccolta apparecchi elettrici ed elettronici</t>
  </si>
  <si>
    <t xml:space="preserve">Raccolte porta a porta </t>
  </si>
  <si>
    <t>4240.40 Tasse sugli scarti vegetali</t>
  </si>
  <si>
    <t>Scarti vegetali</t>
  </si>
  <si>
    <t xml:space="preserve">Scarti vegetali </t>
  </si>
  <si>
    <t>Numero punti di raccolta scarti vegetali (rifiuti biogeni)</t>
  </si>
  <si>
    <t>Raccolte porta a porta</t>
  </si>
  <si>
    <t xml:space="preserve">Rifiuti solidi urbani </t>
  </si>
  <si>
    <t>3130.01 Costi di gestione generali</t>
  </si>
  <si>
    <t>3130.20 Costi di smaltimento scarti vegetali (rifiuti biogeni)</t>
  </si>
  <si>
    <t>3130.30 Costi di smaltimento carta</t>
  </si>
  <si>
    <t>3130.40 Costi di smaltimento cartone</t>
  </si>
  <si>
    <t>3130.50 Costi di smaltimento vetro</t>
  </si>
  <si>
    <t>3130.70 Costi di smaltimento metalli</t>
  </si>
  <si>
    <t>3130.80 Costi di smaltimento apparecchi elettrici ed elettronici</t>
  </si>
  <si>
    <t>4240.20 Tasse sui rifiuti solidi urbani (tasse sul sacco e sui contenitori)</t>
  </si>
  <si>
    <t>4240.30 Tasse sui rifiuti ingombranti</t>
  </si>
  <si>
    <t>4260.00 Rimborsi di terzi</t>
  </si>
  <si>
    <t>Ammini-
strazione, Autorità</t>
  </si>
  <si>
    <t>Tassa sul sacco, sui rifiuti ingombranti, 
sui contenitori</t>
  </si>
  <si>
    <t>Tassa sugli scarti vegetali</t>
  </si>
  <si>
    <t>Punti di raccolta non controllati (raccolte a consegna)</t>
  </si>
  <si>
    <t>Numero di punti di raccolta per frazione</t>
  </si>
  <si>
    <t>Numero di giri</t>
  </si>
  <si>
    <t>Rifiuti industriali compresi nelle tonnellate sopraindicate</t>
  </si>
  <si>
    <t>Quali altri tipi di rifiuti sono raccolti?</t>
  </si>
  <si>
    <t xml:space="preserve">Costi complessivi (se non rilevati nel dettaglio) </t>
  </si>
  <si>
    <t>Carta</t>
  </si>
  <si>
    <t xml:space="preserve">Cartone </t>
  </si>
  <si>
    <t xml:space="preserve">Vetro </t>
  </si>
  <si>
    <t xml:space="preserve">Costi complessivi </t>
  </si>
  <si>
    <t xml:space="preserve">Valorizzazione </t>
  </si>
  <si>
    <t xml:space="preserve">Ricavi (TSA, ricavi dei materiali) </t>
  </si>
  <si>
    <t>Ricavi (CRA, ricavi dei materiali)</t>
  </si>
  <si>
    <t>Ricavi (prezzo di mercato)</t>
  </si>
  <si>
    <t>Altri rifiuti urbani</t>
  </si>
  <si>
    <t>Costi complessivi</t>
  </si>
  <si>
    <t xml:space="preserve">Amministrazione / autorità (costi generali) </t>
  </si>
  <si>
    <t xml:space="preserve">Totale proventi </t>
  </si>
  <si>
    <t>Proventi delle tasse sui rifiuti solidi urbani/ingombranti (tasse sul sacco e sui contenitori)</t>
  </si>
  <si>
    <t xml:space="preserve">Proventi della tassa sugli scarti vegetali </t>
  </si>
  <si>
    <t>Proventi delle tasse base</t>
  </si>
  <si>
    <t>Proventi delle imposte</t>
  </si>
  <si>
    <t xml:space="preserve">Grado di copertura dei costi </t>
  </si>
  <si>
    <t>Tipo di Comune secondo UST</t>
  </si>
  <si>
    <t>Numero di abitanti</t>
  </si>
  <si>
    <t>t/anno</t>
  </si>
  <si>
    <t>Totale</t>
  </si>
  <si>
    <t>Scarti vegetali (rifiuti biogeni)</t>
  </si>
  <si>
    <t>Cartone</t>
  </si>
  <si>
    <t>Vetro</t>
  </si>
  <si>
    <t>Metalli</t>
  </si>
  <si>
    <t>Apparecchi elettrici ed elettronici</t>
  </si>
  <si>
    <t>Altri rifiuti urbani (solo la somma)</t>
  </si>
  <si>
    <t>Rifiuti minerali (scarti di costruzioni)</t>
  </si>
  <si>
    <t>Rifiuti ingombranti di grandi dimensioni</t>
  </si>
  <si>
    <t>Tessili</t>
  </si>
  <si>
    <t>Bottiglie in PET per bevande</t>
  </si>
  <si>
    <t>Pile</t>
  </si>
  <si>
    <t>Altre materie plastiche</t>
  </si>
  <si>
    <t>PSE (polistirolo)</t>
  </si>
  <si>
    <t>N. P. racc.</t>
  </si>
  <si>
    <t>Ab./P. racc.</t>
  </si>
  <si>
    <t>Numero giri di raccolta per economia domestica e anno</t>
  </si>
  <si>
    <t>Indicatori finanziari</t>
  </si>
  <si>
    <t>Indicatore</t>
  </si>
  <si>
    <t xml:space="preserve">Rifiuti solidi urbani di economie domestiche e artigianato (incl. rifiuti ingombranti di piccole dimensioni) </t>
  </si>
  <si>
    <t xml:space="preserve">Rifiuti raccolti separatamente </t>
  </si>
  <si>
    <t>Ricavi</t>
  </si>
  <si>
    <t xml:space="preserve">Ricavi (contratto quadro/prezzo di mercato) </t>
  </si>
  <si>
    <t xml:space="preserve">Metalli </t>
  </si>
  <si>
    <t>Indicatori riferiti a prestazioni</t>
  </si>
  <si>
    <t>Grandezza</t>
  </si>
  <si>
    <t xml:space="preserve">Comune </t>
  </si>
  <si>
    <t>Quantità raccolte</t>
  </si>
  <si>
    <t>kg/ab.</t>
  </si>
  <si>
    <t xml:space="preserve">Servizio di raccolta proprio </t>
  </si>
  <si>
    <t>Modalità di conteggio dell’imposta sul valore aggiunto</t>
  </si>
  <si>
    <t>modello</t>
  </si>
  <si>
    <t>fr./a</t>
  </si>
  <si>
    <t>fr./t</t>
  </si>
  <si>
    <t>fr./ab.</t>
  </si>
  <si>
    <t>xx</t>
  </si>
  <si>
    <t>3130.10 Costi di smaltimento rifiuti solidi urbani / rifiuti ingombranti di piccole dimensioni</t>
  </si>
  <si>
    <t>4240.90 Rimborsi / ricavi dei materiali / TSA vetro</t>
  </si>
  <si>
    <t xml:space="preserve">Rifiuti solidi urbani (incl. rifiuti ingombranti di piccole dimensioni) </t>
  </si>
  <si>
    <t xml:space="preserve">Numero punti di raccolta rifiuti solidi urbani (incl. rifiuti ingombranti di piccole dimensioni) </t>
  </si>
  <si>
    <t>Rifiuti solidi urbani / rifiuti ingombranti 
di piccole dimensioni</t>
  </si>
  <si>
    <t>Rifiuti speciali (ad es. oli esausti)</t>
  </si>
  <si>
    <t>Rifiuti solidi urbani / rifiuti ingombranti di piccole dimensioni</t>
  </si>
  <si>
    <t>3130.60 Costi di smaltimento alluminio / latta d’acciaio</t>
  </si>
  <si>
    <t>4260.20 Rimborsi / ricavi dei materiali scarti vegetali (rifiuti biogeni)</t>
  </si>
  <si>
    <t>4260.60 Rimborsi / ricavi dei materiali / CRA alluminio / latta d’acciaio</t>
  </si>
  <si>
    <t>4260.80 Rimborsi / ricavi dei materiali / CRA apparecchi elettrici ed elettronici</t>
  </si>
  <si>
    <t>4260.70 Rimborsi / ricavi dei materiali metalli</t>
  </si>
  <si>
    <t>4260.30 Rimborsi / ricavi dei materiali carta</t>
  </si>
  <si>
    <t>4260.40 Rimborsi / ricavi dei materiali cartone</t>
  </si>
  <si>
    <t>4260.90 Rimborsi / ricavi dei materiali altri rifiuti urbani</t>
  </si>
  <si>
    <t>Alluminio / latta d'acciaio</t>
  </si>
  <si>
    <t>Amministrazione/autorità</t>
  </si>
  <si>
    <t>Numero punti di raccolta alluminio / latta d'acciaio</t>
  </si>
  <si>
    <t xml:space="preserve">Alluminio / latta d'acciaio </t>
  </si>
  <si>
    <t xml:space="preserve">Alluminio / latta d'acciaio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</si>
</sst>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2"/>
      <name val="Arial MT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0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1F497D"/>
      <name val="Arial"/>
      <family val="2"/>
    </font>
    <font>
      <sz val="9"/>
      <color indexed="81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auto="1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ck">
        <color indexed="8"/>
      </left>
      <right/>
      <top/>
      <bottom style="thin">
        <color auto="1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 style="thick">
        <color indexed="8"/>
      </bottom>
      <diagonal/>
    </border>
    <border>
      <left style="thin">
        <color auto="1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auto="1"/>
      </left>
      <right/>
      <top/>
      <bottom style="thick">
        <color indexed="8"/>
      </bottom>
      <diagonal/>
    </border>
    <border>
      <left style="thin">
        <color auto="1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auto="1"/>
      </right>
      <top/>
      <bottom/>
      <diagonal/>
    </border>
    <border>
      <left style="hair">
        <color indexed="8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thin">
        <color auto="1"/>
      </right>
      <top/>
      <bottom style="thin">
        <color indexed="8"/>
      </bottom>
      <diagonal/>
    </border>
    <border>
      <left style="hair">
        <color indexed="8"/>
      </left>
      <right style="thin">
        <color auto="1"/>
      </right>
      <top/>
      <bottom style="thick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auto="1"/>
      </right>
      <top/>
      <bottom style="thin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3" fontId="0" fillId="2" borderId="0"/>
  </cellStyleXfs>
  <cellXfs count="263">
    <xf numFmtId="3" fontId="0" fillId="2" borderId="0" xfId="0" applyNumberFormat="1"/>
    <xf numFmtId="3" fontId="1" fillId="3" borderId="1" xfId="0" applyNumberFormat="1" applyFont="1" applyFill="1" applyBorder="1"/>
    <xf numFmtId="3" fontId="1" fillId="2" borderId="0" xfId="0" applyNumberFormat="1" applyFont="1"/>
    <xf numFmtId="3" fontId="1" fillId="3" borderId="2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7" xfId="0" applyNumberFormat="1" applyFont="1" applyFill="1" applyBorder="1" applyAlignment="1">
      <alignment horizontal="center"/>
    </xf>
    <xf numFmtId="3" fontId="1" fillId="3" borderId="8" xfId="0" applyNumberFormat="1" applyFont="1" applyFill="1" applyBorder="1"/>
    <xf numFmtId="3" fontId="1" fillId="3" borderId="9" xfId="0" applyNumberFormat="1" applyFont="1" applyFill="1" applyBorder="1"/>
    <xf numFmtId="3" fontId="1" fillId="3" borderId="7" xfId="0" applyNumberFormat="1" applyFont="1" applyFill="1" applyBorder="1"/>
    <xf numFmtId="3" fontId="1" fillId="3" borderId="10" xfId="0" applyNumberFormat="1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 applyAlignment="1">
      <alignment horizontal="center"/>
    </xf>
    <xf numFmtId="3" fontId="1" fillId="3" borderId="13" xfId="0" applyNumberFormat="1" applyFont="1" applyFill="1" applyBorder="1"/>
    <xf numFmtId="3" fontId="1" fillId="3" borderId="14" xfId="0" applyNumberFormat="1" applyFont="1" applyFill="1" applyBorder="1"/>
    <xf numFmtId="3" fontId="1" fillId="3" borderId="15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16" xfId="0" applyNumberFormat="1" applyFont="1" applyFill="1" applyBorder="1"/>
    <xf numFmtId="3" fontId="1" fillId="3" borderId="7" xfId="0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1" fillId="3" borderId="17" xfId="0" applyNumberFormat="1" applyFont="1" applyFill="1" applyBorder="1" applyAlignment="1">
      <alignment horizontal="right"/>
    </xf>
    <xf numFmtId="3" fontId="1" fillId="3" borderId="18" xfId="0" applyNumberFormat="1" applyFont="1" applyFill="1" applyBorder="1" applyAlignment="1">
      <alignment horizontal="right"/>
    </xf>
    <xf numFmtId="0" fontId="4" fillId="2" borderId="0" xfId="0" applyNumberFormat="1" applyFont="1" applyAlignment="1">
      <alignment wrapText="1"/>
    </xf>
    <xf numFmtId="0" fontId="5" fillId="2" borderId="0" xfId="0" applyNumberFormat="1" applyFont="1" applyAlignment="1">
      <alignment wrapText="1"/>
    </xf>
    <xf numFmtId="3" fontId="3" fillId="3" borderId="6" xfId="0" applyNumberFormat="1" applyFont="1" applyFill="1" applyBorder="1"/>
    <xf numFmtId="3" fontId="1" fillId="3" borderId="19" xfId="0" applyNumberFormat="1" applyFont="1" applyFill="1" applyBorder="1"/>
    <xf numFmtId="3" fontId="1" fillId="3" borderId="21" xfId="0" applyNumberFormat="1" applyFont="1" applyFill="1" applyBorder="1" applyAlignment="1">
      <alignment horizontal="right"/>
    </xf>
    <xf numFmtId="3" fontId="1" fillId="3" borderId="22" xfId="0" applyNumberFormat="1" applyFont="1" applyFill="1" applyBorder="1"/>
    <xf numFmtId="3" fontId="1" fillId="3" borderId="23" xfId="0" applyNumberFormat="1" applyFont="1" applyFill="1" applyBorder="1"/>
    <xf numFmtId="3" fontId="1" fillId="3" borderId="24" xfId="0" applyNumberFormat="1" applyFont="1" applyFill="1" applyBorder="1"/>
    <xf numFmtId="3" fontId="1" fillId="3" borderId="25" xfId="0" applyNumberFormat="1" applyFont="1" applyFill="1" applyBorder="1"/>
    <xf numFmtId="3" fontId="1" fillId="3" borderId="27" xfId="0" applyNumberFormat="1" applyFont="1" applyFill="1" applyBorder="1" applyAlignment="1">
      <alignment horizontal="center"/>
    </xf>
    <xf numFmtId="3" fontId="1" fillId="3" borderId="28" xfId="0" applyNumberFormat="1" applyFont="1" applyFill="1" applyBorder="1" applyAlignment="1">
      <alignment horizontal="center"/>
    </xf>
    <xf numFmtId="3" fontId="1" fillId="3" borderId="30" xfId="0" applyNumberFormat="1" applyFont="1" applyFill="1" applyBorder="1" applyAlignment="1">
      <alignment horizontal="center"/>
    </xf>
    <xf numFmtId="3" fontId="1" fillId="3" borderId="26" xfId="0" applyNumberFormat="1" applyFont="1" applyFill="1" applyBorder="1" applyAlignment="1">
      <alignment horizontal="right"/>
    </xf>
    <xf numFmtId="3" fontId="1" fillId="3" borderId="28" xfId="0" applyNumberFormat="1" applyFont="1" applyFill="1" applyBorder="1" applyAlignment="1">
      <alignment horizontal="right"/>
    </xf>
    <xf numFmtId="3" fontId="1" fillId="3" borderId="29" xfId="0" applyNumberFormat="1" applyFont="1" applyFill="1" applyBorder="1" applyAlignment="1">
      <alignment horizontal="right"/>
    </xf>
    <xf numFmtId="3" fontId="1" fillId="3" borderId="30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3" borderId="31" xfId="0" applyNumberFormat="1" applyFont="1" applyFill="1" applyBorder="1" applyAlignment="1">
      <alignment horizontal="center"/>
    </xf>
    <xf numFmtId="3" fontId="1" fillId="3" borderId="32" xfId="0" applyNumberFormat="1" applyFont="1" applyFill="1" applyBorder="1" applyAlignment="1">
      <alignment horizontal="center"/>
    </xf>
    <xf numFmtId="3" fontId="1" fillId="3" borderId="31" xfId="0" applyNumberFormat="1" applyFont="1" applyFill="1" applyBorder="1" applyAlignment="1">
      <alignment horizontal="right"/>
    </xf>
    <xf numFmtId="3" fontId="1" fillId="3" borderId="33" xfId="0" applyNumberFormat="1" applyFont="1" applyFill="1" applyBorder="1" applyAlignment="1">
      <alignment horizontal="right"/>
    </xf>
    <xf numFmtId="3" fontId="1" fillId="3" borderId="32" xfId="0" applyNumberFormat="1" applyFont="1" applyFill="1" applyBorder="1"/>
    <xf numFmtId="3" fontId="1" fillId="3" borderId="34" xfId="0" applyNumberFormat="1" applyFont="1" applyFill="1" applyBorder="1" applyAlignment="1">
      <alignment horizontal="right"/>
    </xf>
    <xf numFmtId="3" fontId="1" fillId="3" borderId="35" xfId="0" applyNumberFormat="1" applyFont="1" applyFill="1" applyBorder="1" applyAlignment="1">
      <alignment horizontal="right"/>
    </xf>
    <xf numFmtId="3" fontId="1" fillId="3" borderId="36" xfId="0" applyNumberFormat="1" applyFont="1" applyFill="1" applyBorder="1" applyAlignment="1">
      <alignment horizontal="right"/>
    </xf>
    <xf numFmtId="3" fontId="1" fillId="3" borderId="37" xfId="0" applyNumberFormat="1" applyFont="1" applyFill="1" applyBorder="1" applyAlignment="1">
      <alignment horizontal="right"/>
    </xf>
    <xf numFmtId="3" fontId="1" fillId="3" borderId="38" xfId="0" applyNumberFormat="1" applyFont="1" applyFill="1" applyBorder="1" applyAlignment="1">
      <alignment horizontal="right"/>
    </xf>
    <xf numFmtId="3" fontId="1" fillId="3" borderId="39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3" fillId="3" borderId="0" xfId="0" applyNumberFormat="1" applyFont="1" applyFill="1" applyBorder="1"/>
    <xf numFmtId="3" fontId="9" fillId="2" borderId="0" xfId="0" applyNumberFormat="1" applyFont="1"/>
    <xf numFmtId="3" fontId="1" fillId="4" borderId="0" xfId="0" applyNumberFormat="1" applyFont="1" applyFill="1"/>
    <xf numFmtId="3" fontId="1" fillId="4" borderId="31" xfId="0" applyNumberFormat="1" applyFont="1" applyFill="1" applyBorder="1" applyAlignment="1" applyProtection="1">
      <alignment horizontal="right"/>
      <protection locked="0"/>
    </xf>
    <xf numFmtId="3" fontId="9" fillId="3" borderId="31" xfId="0" applyNumberFormat="1" applyFont="1" applyFill="1" applyBorder="1" applyAlignment="1" applyProtection="1">
      <alignment horizontal="right"/>
      <protection locked="0"/>
    </xf>
    <xf numFmtId="3" fontId="9" fillId="3" borderId="0" xfId="0" applyNumberFormat="1" applyFont="1" applyFill="1" applyBorder="1" applyAlignment="1" applyProtection="1">
      <alignment horizontal="right"/>
      <protection locked="0"/>
    </xf>
    <xf numFmtId="3" fontId="9" fillId="3" borderId="15" xfId="0" applyNumberFormat="1" applyFont="1" applyFill="1" applyBorder="1" applyAlignment="1" applyProtection="1">
      <alignment horizontal="right"/>
      <protection locked="0"/>
    </xf>
    <xf numFmtId="3" fontId="9" fillId="3" borderId="32" xfId="0" applyNumberFormat="1" applyFont="1" applyFill="1" applyBorder="1" applyAlignment="1" applyProtection="1">
      <alignment horizontal="right"/>
      <protection locked="0"/>
    </xf>
    <xf numFmtId="3" fontId="9" fillId="3" borderId="12" xfId="0" applyNumberFormat="1" applyFont="1" applyFill="1" applyBorder="1" applyAlignment="1" applyProtection="1">
      <alignment horizontal="right"/>
      <protection locked="0"/>
    </xf>
    <xf numFmtId="3" fontId="9" fillId="3" borderId="2" xfId="0" applyNumberFormat="1" applyFont="1" applyFill="1" applyBorder="1" applyAlignment="1" applyProtection="1">
      <alignment horizontal="right"/>
      <protection locked="0"/>
    </xf>
    <xf numFmtId="3" fontId="9" fillId="3" borderId="26" xfId="0" applyNumberFormat="1" applyFont="1" applyFill="1" applyBorder="1" applyAlignment="1" applyProtection="1">
      <alignment horizontal="right"/>
      <protection locked="0"/>
    </xf>
    <xf numFmtId="3" fontId="9" fillId="3" borderId="17" xfId="0" applyNumberFormat="1" applyFont="1" applyFill="1" applyBorder="1" applyAlignment="1" applyProtection="1">
      <alignment horizontal="right"/>
      <protection locked="0"/>
    </xf>
    <xf numFmtId="3" fontId="9" fillId="3" borderId="28" xfId="0" applyNumberFormat="1" applyFont="1" applyFill="1" applyBorder="1" applyAlignment="1" applyProtection="1">
      <alignment horizontal="right"/>
      <protection locked="0"/>
    </xf>
    <xf numFmtId="3" fontId="9" fillId="3" borderId="29" xfId="0" applyNumberFormat="1" applyFont="1" applyFill="1" applyBorder="1" applyAlignment="1" applyProtection="1">
      <alignment horizontal="right"/>
      <protection locked="0"/>
    </xf>
    <xf numFmtId="3" fontId="9" fillId="3" borderId="18" xfId="0" applyNumberFormat="1" applyFont="1" applyFill="1" applyBorder="1" applyAlignment="1" applyProtection="1">
      <alignment horizontal="right"/>
      <protection locked="0"/>
    </xf>
    <xf numFmtId="3" fontId="9" fillId="3" borderId="30" xfId="0" applyNumberFormat="1" applyFont="1" applyFill="1" applyBorder="1" applyAlignment="1" applyProtection="1">
      <alignment horizontal="right"/>
      <protection locked="0"/>
    </xf>
    <xf numFmtId="3" fontId="1" fillId="2" borderId="0" xfId="0" quotePrefix="1" applyNumberFormat="1" applyFont="1"/>
    <xf numFmtId="3" fontId="1" fillId="3" borderId="40" xfId="0" applyNumberFormat="1" applyFont="1" applyFill="1" applyBorder="1" applyAlignment="1">
      <alignment horizontal="right"/>
    </xf>
    <xf numFmtId="3" fontId="1" fillId="3" borderId="12" xfId="0" applyNumberFormat="1" applyFont="1" applyFill="1" applyBorder="1"/>
    <xf numFmtId="3" fontId="1" fillId="3" borderId="41" xfId="0" applyNumberFormat="1" applyFont="1" applyFill="1" applyBorder="1" applyAlignment="1">
      <alignment horizontal="center"/>
    </xf>
    <xf numFmtId="3" fontId="1" fillId="3" borderId="42" xfId="0" applyNumberFormat="1" applyFont="1" applyFill="1" applyBorder="1" applyAlignment="1">
      <alignment horizontal="center"/>
    </xf>
    <xf numFmtId="3" fontId="1" fillId="3" borderId="41" xfId="0" applyNumberFormat="1" applyFont="1" applyFill="1" applyBorder="1" applyAlignment="1">
      <alignment horizontal="right"/>
    </xf>
    <xf numFmtId="3" fontId="1" fillId="3" borderId="43" xfId="0" applyNumberFormat="1" applyFont="1" applyFill="1" applyBorder="1" applyAlignment="1">
      <alignment horizontal="right"/>
    </xf>
    <xf numFmtId="3" fontId="1" fillId="3" borderId="42" xfId="0" applyNumberFormat="1" applyFont="1" applyFill="1" applyBorder="1"/>
    <xf numFmtId="3" fontId="1" fillId="3" borderId="44" xfId="0" applyNumberFormat="1" applyFont="1" applyFill="1" applyBorder="1" applyAlignment="1">
      <alignment horizontal="right"/>
    </xf>
    <xf numFmtId="3" fontId="9" fillId="3" borderId="41" xfId="0" applyNumberFormat="1" applyFont="1" applyFill="1" applyBorder="1" applyAlignment="1" applyProtection="1">
      <alignment horizontal="right"/>
    </xf>
    <xf numFmtId="3" fontId="9" fillId="3" borderId="42" xfId="0" applyNumberFormat="1" applyFont="1" applyFill="1" applyBorder="1" applyAlignment="1" applyProtection="1">
      <alignment horizontal="right"/>
    </xf>
    <xf numFmtId="3" fontId="1" fillId="3" borderId="41" xfId="0" applyNumberFormat="1" applyFont="1" applyFill="1" applyBorder="1" applyAlignment="1" applyProtection="1">
      <alignment horizontal="right"/>
    </xf>
    <xf numFmtId="3" fontId="1" fillId="3" borderId="45" xfId="0" applyNumberFormat="1" applyFont="1" applyFill="1" applyBorder="1" applyAlignment="1">
      <alignment horizontal="right"/>
    </xf>
    <xf numFmtId="3" fontId="1" fillId="2" borderId="32" xfId="0" applyNumberFormat="1" applyFont="1" applyBorder="1"/>
    <xf numFmtId="3" fontId="1" fillId="4" borderId="46" xfId="0" applyNumberFormat="1" applyFont="1" applyFill="1" applyBorder="1" applyAlignment="1" applyProtection="1">
      <alignment horizontal="right"/>
      <protection locked="0"/>
    </xf>
    <xf numFmtId="3" fontId="1" fillId="2" borderId="2" xfId="0" applyNumberFormat="1" applyFont="1" applyBorder="1"/>
    <xf numFmtId="3" fontId="1" fillId="4" borderId="47" xfId="0" applyNumberFormat="1" applyFont="1" applyFill="1" applyBorder="1" applyAlignment="1" applyProtection="1">
      <alignment horizontal="right"/>
      <protection locked="0"/>
    </xf>
    <xf numFmtId="3" fontId="1" fillId="3" borderId="47" xfId="0" applyNumberFormat="1" applyFont="1" applyFill="1" applyBorder="1"/>
    <xf numFmtId="3" fontId="1" fillId="3" borderId="48" xfId="0" applyNumberFormat="1" applyFont="1" applyFill="1" applyBorder="1" applyAlignment="1" applyProtection="1">
      <alignment horizontal="right"/>
    </xf>
    <xf numFmtId="3" fontId="1" fillId="3" borderId="48" xfId="0" applyNumberFormat="1" applyFont="1" applyFill="1" applyBorder="1" applyAlignment="1">
      <alignment horizontal="right"/>
    </xf>
    <xf numFmtId="3" fontId="1" fillId="3" borderId="49" xfId="0" applyNumberFormat="1" applyFont="1" applyFill="1" applyBorder="1" applyAlignment="1">
      <alignment horizontal="right"/>
    </xf>
    <xf numFmtId="3" fontId="1" fillId="3" borderId="50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 applyProtection="1">
      <alignment horizontal="right"/>
    </xf>
    <xf numFmtId="3" fontId="1" fillId="3" borderId="51" xfId="0" applyNumberFormat="1" applyFont="1" applyFill="1" applyBorder="1"/>
    <xf numFmtId="3" fontId="1" fillId="3" borderId="52" xfId="0" applyNumberFormat="1" applyFont="1" applyFill="1" applyBorder="1"/>
    <xf numFmtId="3" fontId="1" fillId="3" borderId="53" xfId="0" applyNumberFormat="1" applyFont="1" applyFill="1" applyBorder="1"/>
    <xf numFmtId="3" fontId="1" fillId="3" borderId="54" xfId="0" applyNumberFormat="1" applyFont="1" applyFill="1" applyBorder="1"/>
    <xf numFmtId="3" fontId="1" fillId="3" borderId="55" xfId="0" applyNumberFormat="1" applyFont="1" applyFill="1" applyBorder="1"/>
    <xf numFmtId="3" fontId="1" fillId="3" borderId="56" xfId="0" applyNumberFormat="1" applyFont="1" applyFill="1" applyBorder="1" applyAlignment="1">
      <alignment horizontal="center"/>
    </xf>
    <xf numFmtId="3" fontId="1" fillId="3" borderId="57" xfId="0" applyNumberFormat="1" applyFont="1" applyFill="1" applyBorder="1" applyAlignment="1">
      <alignment horizontal="center"/>
    </xf>
    <xf numFmtId="3" fontId="1" fillId="3" borderId="56" xfId="0" applyNumberFormat="1" applyFont="1" applyFill="1" applyBorder="1" applyAlignment="1">
      <alignment horizontal="right"/>
    </xf>
    <xf numFmtId="3" fontId="1" fillId="3" borderId="58" xfId="0" applyNumberFormat="1" applyFont="1" applyFill="1" applyBorder="1"/>
    <xf numFmtId="3" fontId="1" fillId="4" borderId="57" xfId="0" applyNumberFormat="1" applyFont="1" applyFill="1" applyBorder="1" applyAlignment="1" applyProtection="1">
      <alignment horizontal="right"/>
      <protection locked="0"/>
    </xf>
    <xf numFmtId="3" fontId="1" fillId="4" borderId="59" xfId="0" applyNumberFormat="1" applyFont="1" applyFill="1" applyBorder="1" applyAlignment="1" applyProtection="1">
      <alignment horizontal="right"/>
      <protection locked="0"/>
    </xf>
    <xf numFmtId="3" fontId="1" fillId="3" borderId="57" xfId="0" applyNumberFormat="1" applyFont="1" applyFill="1" applyBorder="1" applyAlignment="1">
      <alignment horizontal="right"/>
    </xf>
    <xf numFmtId="3" fontId="1" fillId="5" borderId="15" xfId="0" applyNumberFormat="1" applyFont="1" applyFill="1" applyBorder="1" applyAlignment="1" applyProtection="1">
      <alignment horizontal="right"/>
    </xf>
    <xf numFmtId="3" fontId="1" fillId="5" borderId="0" xfId="0" applyNumberFormat="1" applyFont="1" applyFill="1"/>
    <xf numFmtId="3" fontId="1" fillId="3" borderId="60" xfId="0" applyNumberFormat="1" applyFont="1" applyFill="1" applyBorder="1" applyAlignment="1">
      <alignment horizontal="right"/>
    </xf>
    <xf numFmtId="3" fontId="1" fillId="3" borderId="64" xfId="0" applyNumberFormat="1" applyFont="1" applyFill="1" applyBorder="1" applyAlignment="1">
      <alignment horizontal="right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6" fillId="3" borderId="12" xfId="0" applyNumberFormat="1" applyFont="1" applyFill="1" applyBorder="1" applyAlignment="1">
      <alignment horizontal="left"/>
    </xf>
    <xf numFmtId="3" fontId="6" fillId="3" borderId="65" xfId="0" applyNumberFormat="1" applyFont="1" applyFill="1" applyBorder="1" applyAlignment="1">
      <alignment horizontal="left"/>
    </xf>
    <xf numFmtId="3" fontId="1" fillId="3" borderId="66" xfId="0" applyNumberFormat="1" applyFont="1" applyFill="1" applyBorder="1"/>
    <xf numFmtId="3" fontId="1" fillId="5" borderId="67" xfId="0" applyNumberFormat="1" applyFont="1" applyFill="1" applyBorder="1" applyAlignment="1" applyProtection="1">
      <alignment horizontal="right"/>
    </xf>
    <xf numFmtId="3" fontId="1" fillId="5" borderId="68" xfId="0" applyNumberFormat="1" applyFont="1" applyFill="1" applyBorder="1" applyAlignment="1" applyProtection="1">
      <alignment horizontal="center"/>
    </xf>
    <xf numFmtId="3" fontId="1" fillId="3" borderId="68" xfId="0" applyNumberFormat="1" applyFont="1" applyFill="1" applyBorder="1" applyAlignment="1">
      <alignment horizontal="right"/>
    </xf>
    <xf numFmtId="3" fontId="1" fillId="3" borderId="69" xfId="0" applyNumberFormat="1" applyFont="1" applyFill="1" applyBorder="1" applyAlignment="1">
      <alignment horizontal="right"/>
    </xf>
    <xf numFmtId="3" fontId="1" fillId="3" borderId="70" xfId="0" applyNumberFormat="1" applyFont="1" applyFill="1" applyBorder="1"/>
    <xf numFmtId="3" fontId="1" fillId="5" borderId="71" xfId="0" applyNumberFormat="1" applyFont="1" applyFill="1" applyBorder="1" applyAlignment="1" applyProtection="1">
      <alignment horizontal="right"/>
    </xf>
    <xf numFmtId="3" fontId="1" fillId="5" borderId="72" xfId="0" applyNumberFormat="1" applyFont="1" applyFill="1" applyBorder="1" applyAlignment="1" applyProtection="1">
      <alignment horizontal="center"/>
    </xf>
    <xf numFmtId="3" fontId="1" fillId="3" borderId="72" xfId="0" applyNumberFormat="1" applyFont="1" applyFill="1" applyBorder="1" applyAlignment="1">
      <alignment horizontal="right"/>
    </xf>
    <xf numFmtId="3" fontId="1" fillId="3" borderId="73" xfId="0" applyNumberFormat="1" applyFont="1" applyFill="1" applyBorder="1" applyAlignment="1">
      <alignment horizontal="right"/>
    </xf>
    <xf numFmtId="3" fontId="1" fillId="4" borderId="74" xfId="0" applyNumberFormat="1" applyFont="1" applyFill="1" applyBorder="1" applyAlignment="1" applyProtection="1">
      <alignment horizontal="center"/>
      <protection locked="0"/>
    </xf>
    <xf numFmtId="3" fontId="1" fillId="3" borderId="75" xfId="0" applyNumberFormat="1" applyFont="1" applyFill="1" applyBorder="1"/>
    <xf numFmtId="3" fontId="1" fillId="5" borderId="76" xfId="0" applyNumberFormat="1" applyFont="1" applyFill="1" applyBorder="1" applyAlignment="1" applyProtection="1">
      <alignment horizontal="right"/>
    </xf>
    <xf numFmtId="3" fontId="1" fillId="3" borderId="68" xfId="0" applyNumberFormat="1" applyFont="1" applyFill="1" applyBorder="1" applyAlignment="1" applyProtection="1">
      <alignment horizontal="right"/>
    </xf>
    <xf numFmtId="3" fontId="1" fillId="4" borderId="77" xfId="0" applyNumberFormat="1" applyFont="1" applyFill="1" applyBorder="1" applyAlignment="1" applyProtection="1">
      <alignment horizontal="right"/>
      <protection locked="0"/>
    </xf>
    <xf numFmtId="3" fontId="6" fillId="5" borderId="78" xfId="0" applyNumberFormat="1" applyFont="1" applyFill="1" applyBorder="1" applyAlignment="1" applyProtection="1">
      <alignment horizontal="left"/>
    </xf>
    <xf numFmtId="3" fontId="1" fillId="5" borderId="78" xfId="0" applyNumberFormat="1" applyFont="1" applyFill="1" applyBorder="1" applyAlignment="1">
      <alignment horizontal="right"/>
    </xf>
    <xf numFmtId="3" fontId="6" fillId="5" borderId="78" xfId="0" applyNumberFormat="1" applyFont="1" applyFill="1" applyBorder="1" applyAlignment="1">
      <alignment horizontal="left"/>
    </xf>
    <xf numFmtId="3" fontId="6" fillId="5" borderId="79" xfId="0" applyNumberFormat="1" applyFont="1" applyFill="1" applyBorder="1" applyAlignment="1">
      <alignment horizontal="left"/>
    </xf>
    <xf numFmtId="3" fontId="1" fillId="4" borderId="80" xfId="0" applyNumberFormat="1" applyFont="1" applyFill="1" applyBorder="1" applyAlignment="1" applyProtection="1">
      <alignment horizontal="right"/>
      <protection locked="0"/>
    </xf>
    <xf numFmtId="3" fontId="1" fillId="4" borderId="77" xfId="0" applyNumberFormat="1" applyFont="1" applyFill="1" applyBorder="1" applyAlignment="1" applyProtection="1">
      <alignment horizontal="center"/>
      <protection locked="0"/>
    </xf>
    <xf numFmtId="3" fontId="1" fillId="3" borderId="81" xfId="0" applyNumberFormat="1" applyFont="1" applyFill="1" applyBorder="1"/>
    <xf numFmtId="3" fontId="1" fillId="3" borderId="82" xfId="0" applyNumberFormat="1" applyFont="1" applyFill="1" applyBorder="1" applyAlignment="1">
      <alignment horizontal="right"/>
    </xf>
    <xf numFmtId="3" fontId="1" fillId="4" borderId="83" xfId="0" applyNumberFormat="1" applyFont="1" applyFill="1" applyBorder="1" applyAlignment="1" applyProtection="1">
      <alignment horizontal="center"/>
      <protection locked="0"/>
    </xf>
    <xf numFmtId="3" fontId="1" fillId="3" borderId="84" xfId="0" applyNumberFormat="1" applyFont="1" applyFill="1" applyBorder="1" applyAlignment="1">
      <alignment horizontal="right"/>
    </xf>
    <xf numFmtId="3" fontId="1" fillId="2" borderId="85" xfId="0" applyNumberFormat="1" applyFont="1" applyBorder="1"/>
    <xf numFmtId="3" fontId="1" fillId="2" borderId="86" xfId="0" applyNumberFormat="1" applyFont="1" applyBorder="1"/>
    <xf numFmtId="3" fontId="1" fillId="3" borderId="31" xfId="0" applyNumberFormat="1" applyFont="1" applyFill="1" applyBorder="1" applyAlignment="1" applyProtection="1">
      <alignment horizontal="center"/>
      <protection hidden="1"/>
    </xf>
    <xf numFmtId="3" fontId="1" fillId="3" borderId="41" xfId="0" applyNumberFormat="1" applyFont="1" applyFill="1" applyBorder="1" applyAlignment="1" applyProtection="1">
      <alignment horizontal="center"/>
      <protection hidden="1"/>
    </xf>
    <xf numFmtId="3" fontId="1" fillId="3" borderId="32" xfId="0" applyNumberFormat="1" applyFont="1" applyFill="1" applyBorder="1" applyAlignment="1" applyProtection="1">
      <alignment horizontal="center"/>
      <protection hidden="1"/>
    </xf>
    <xf numFmtId="3" fontId="1" fillId="3" borderId="42" xfId="0" applyNumberFormat="1" applyFont="1" applyFill="1" applyBorder="1" applyAlignment="1" applyProtection="1">
      <alignment horizontal="center"/>
      <protection hidden="1"/>
    </xf>
    <xf numFmtId="3" fontId="1" fillId="5" borderId="0" xfId="0" applyNumberFormat="1" applyFont="1" applyFill="1" applyBorder="1" applyAlignment="1" applyProtection="1">
      <alignment horizontal="right"/>
      <protection hidden="1"/>
    </xf>
    <xf numFmtId="3" fontId="1" fillId="3" borderId="40" xfId="0" applyNumberFormat="1" applyFont="1" applyFill="1" applyBorder="1"/>
    <xf numFmtId="3" fontId="1" fillId="3" borderId="36" xfId="0" applyNumberFormat="1" applyFont="1" applyFill="1" applyBorder="1"/>
    <xf numFmtId="3" fontId="1" fillId="3" borderId="68" xfId="0" applyNumberFormat="1" applyFont="1" applyFill="1" applyBorder="1"/>
    <xf numFmtId="3" fontId="1" fillId="3" borderId="78" xfId="0" applyNumberFormat="1" applyFont="1" applyFill="1" applyBorder="1"/>
    <xf numFmtId="3" fontId="1" fillId="3" borderId="72" xfId="0" applyNumberFormat="1" applyFont="1" applyFill="1" applyBorder="1"/>
    <xf numFmtId="3" fontId="2" fillId="5" borderId="87" xfId="0" applyNumberFormat="1" applyFont="1" applyFill="1" applyBorder="1"/>
    <xf numFmtId="3" fontId="1" fillId="5" borderId="6" xfId="0" applyNumberFormat="1" applyFont="1" applyFill="1" applyBorder="1"/>
    <xf numFmtId="0" fontId="3" fillId="5" borderId="88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>
      <alignment horizontal="left"/>
    </xf>
    <xf numFmtId="3" fontId="1" fillId="5" borderId="0" xfId="0" applyNumberFormat="1" applyFont="1" applyFill="1" applyBorder="1" applyAlignment="1" applyProtection="1">
      <alignment horizontal="right"/>
    </xf>
    <xf numFmtId="3" fontId="4" fillId="4" borderId="89" xfId="0" applyNumberFormat="1" applyFont="1" applyFill="1" applyBorder="1" applyAlignment="1" applyProtection="1">
      <alignment horizontal="right"/>
      <protection locked="0"/>
    </xf>
    <xf numFmtId="0" fontId="4" fillId="4" borderId="90" xfId="0" applyNumberFormat="1" applyFont="1" applyFill="1" applyBorder="1" applyProtection="1">
      <protection locked="0"/>
    </xf>
    <xf numFmtId="3" fontId="4" fillId="4" borderId="91" xfId="0" applyNumberFormat="1" applyFont="1" applyFill="1" applyBorder="1" applyAlignment="1" applyProtection="1">
      <alignment horizontal="right"/>
      <protection locked="0"/>
    </xf>
    <xf numFmtId="3" fontId="7" fillId="5" borderId="92" xfId="0" applyNumberFormat="1" applyFont="1" applyFill="1" applyBorder="1" applyProtection="1"/>
    <xf numFmtId="3" fontId="4" fillId="5" borderId="93" xfId="0" applyNumberFormat="1" applyFont="1" applyFill="1" applyBorder="1" applyProtection="1"/>
    <xf numFmtId="3" fontId="4" fillId="5" borderId="94" xfId="0" applyNumberFormat="1" applyFont="1" applyFill="1" applyBorder="1" applyProtection="1"/>
    <xf numFmtId="0" fontId="4" fillId="2" borderId="0" xfId="0" applyNumberFormat="1" applyFont="1" applyAlignment="1" applyProtection="1">
      <alignment wrapText="1"/>
    </xf>
    <xf numFmtId="3" fontId="1" fillId="3" borderId="95" xfId="0" applyNumberFormat="1" applyFont="1" applyFill="1" applyBorder="1"/>
    <xf numFmtId="3" fontId="1" fillId="3" borderId="96" xfId="0" applyNumberFormat="1" applyFont="1" applyFill="1" applyBorder="1"/>
    <xf numFmtId="3" fontId="1" fillId="3" borderId="93" xfId="0" applyNumberFormat="1" applyFont="1" applyFill="1" applyBorder="1"/>
    <xf numFmtId="3" fontId="1" fillId="5" borderId="8" xfId="0" applyNumberFormat="1" applyFont="1" applyFill="1" applyBorder="1" applyAlignment="1" applyProtection="1">
      <alignment horizontal="right"/>
    </xf>
    <xf numFmtId="3" fontId="1" fillId="5" borderId="9" xfId="0" applyNumberFormat="1" applyFont="1" applyFill="1" applyBorder="1" applyAlignment="1" applyProtection="1">
      <alignment horizontal="center"/>
    </xf>
    <xf numFmtId="3" fontId="1" fillId="3" borderId="9" xfId="0" applyNumberFormat="1" applyFont="1" applyFill="1" applyBorder="1" applyAlignment="1">
      <alignment horizontal="right"/>
    </xf>
    <xf numFmtId="3" fontId="1" fillId="3" borderId="97" xfId="0" applyNumberFormat="1" applyFont="1" applyFill="1" applyBorder="1" applyAlignment="1">
      <alignment horizontal="right"/>
    </xf>
    <xf numFmtId="3" fontId="1" fillId="4" borderId="85" xfId="0" applyNumberFormat="1" applyFont="1" applyFill="1" applyBorder="1" applyAlignment="1" applyProtection="1">
      <alignment horizontal="center"/>
      <protection locked="0"/>
    </xf>
    <xf numFmtId="3" fontId="1" fillId="5" borderId="98" xfId="0" applyNumberFormat="1" applyFont="1" applyFill="1" applyBorder="1" applyProtection="1">
      <protection hidden="1"/>
    </xf>
    <xf numFmtId="3" fontId="1" fillId="5" borderId="54" xfId="0" applyNumberFormat="1" applyFont="1" applyFill="1" applyBorder="1" applyProtection="1">
      <protection hidden="1"/>
    </xf>
    <xf numFmtId="3" fontId="1" fillId="2" borderId="58" xfId="0" applyNumberFormat="1" applyFont="1" applyBorder="1" applyProtection="1">
      <protection hidden="1"/>
    </xf>
    <xf numFmtId="3" fontId="2" fillId="3" borderId="65" xfId="0" applyNumberFormat="1" applyFont="1" applyFill="1" applyBorder="1" applyProtection="1">
      <protection hidden="1"/>
    </xf>
    <xf numFmtId="3" fontId="1" fillId="2" borderId="0" xfId="0" applyNumberFormat="1" applyFont="1" applyAlignment="1" applyProtection="1">
      <alignment horizontal="right"/>
    </xf>
    <xf numFmtId="164" fontId="3" fillId="5" borderId="0" xfId="0" applyNumberFormat="1" applyFont="1" applyFill="1" applyBorder="1" applyProtection="1">
      <protection hidden="1"/>
    </xf>
    <xf numFmtId="9" fontId="1" fillId="5" borderId="0" xfId="0" applyNumberFormat="1" applyFont="1" applyFill="1" applyBorder="1" applyAlignment="1" applyProtection="1">
      <alignment horizontal="right"/>
      <protection hidden="1"/>
    </xf>
    <xf numFmtId="3" fontId="1" fillId="5" borderId="0" xfId="0" applyNumberFormat="1" applyFont="1" applyFill="1" applyBorder="1" applyAlignment="1" applyProtection="1">
      <alignment horizontal="center"/>
      <protection hidden="1"/>
    </xf>
    <xf numFmtId="3" fontId="1" fillId="5" borderId="0" xfId="0" applyNumberFormat="1" applyFont="1" applyFill="1" applyBorder="1" applyProtection="1">
      <protection hidden="1"/>
    </xf>
    <xf numFmtId="164" fontId="1" fillId="5" borderId="0" xfId="0" applyNumberFormat="1" applyFont="1" applyFill="1" applyBorder="1" applyProtection="1">
      <protection hidden="1"/>
    </xf>
    <xf numFmtId="3" fontId="3" fillId="5" borderId="0" xfId="0" applyNumberFormat="1" applyFont="1" applyFill="1" applyBorder="1" applyProtection="1">
      <protection hidden="1"/>
    </xf>
    <xf numFmtId="3" fontId="3" fillId="5" borderId="0" xfId="0" applyNumberFormat="1" applyFont="1" applyFill="1" applyBorder="1" applyAlignment="1" applyProtection="1">
      <alignment horizontal="right"/>
      <protection hidden="1"/>
    </xf>
    <xf numFmtId="3" fontId="3" fillId="5" borderId="12" xfId="0" applyNumberFormat="1" applyFont="1" applyFill="1" applyBorder="1" applyProtection="1">
      <protection hidden="1"/>
    </xf>
    <xf numFmtId="164" fontId="3" fillId="5" borderId="12" xfId="0" applyNumberFormat="1" applyFont="1" applyFill="1" applyBorder="1" applyProtection="1">
      <protection hidden="1"/>
    </xf>
    <xf numFmtId="3" fontId="3" fillId="5" borderId="12" xfId="0" applyNumberFormat="1" applyFont="1" applyFill="1" applyBorder="1" applyAlignment="1" applyProtection="1">
      <alignment horizontal="right"/>
      <protection hidden="1"/>
    </xf>
    <xf numFmtId="164" fontId="8" fillId="5" borderId="0" xfId="0" applyNumberFormat="1" applyFont="1" applyFill="1" applyBorder="1" applyProtection="1">
      <protection hidden="1"/>
    </xf>
    <xf numFmtId="3" fontId="3" fillId="5" borderId="99" xfId="0" applyNumberFormat="1" applyFont="1" applyFill="1" applyBorder="1" applyProtection="1">
      <protection hidden="1"/>
    </xf>
    <xf numFmtId="3" fontId="1" fillId="5" borderId="99" xfId="0" applyNumberFormat="1" applyFont="1" applyFill="1" applyBorder="1" applyAlignment="1" applyProtection="1">
      <alignment horizontal="right"/>
      <protection hidden="1"/>
    </xf>
    <xf numFmtId="3" fontId="3" fillId="5" borderId="101" xfId="0" applyNumberFormat="1" applyFont="1" applyFill="1" applyBorder="1" applyAlignment="1" applyProtection="1">
      <alignment horizontal="right"/>
      <protection hidden="1"/>
    </xf>
    <xf numFmtId="3" fontId="3" fillId="5" borderId="99" xfId="0" applyNumberFormat="1" applyFont="1" applyFill="1" applyBorder="1" applyAlignment="1" applyProtection="1">
      <alignment horizontal="right"/>
      <protection hidden="1"/>
    </xf>
    <xf numFmtId="3" fontId="3" fillId="5" borderId="12" xfId="0" applyNumberFormat="1" applyFont="1" applyFill="1" applyBorder="1" applyAlignment="1" applyProtection="1">
      <alignment horizontal="left"/>
      <protection hidden="1"/>
    </xf>
    <xf numFmtId="3" fontId="1" fillId="5" borderId="99" xfId="0" applyNumberFormat="1" applyFont="1" applyFill="1" applyBorder="1" applyProtection="1">
      <protection hidden="1"/>
    </xf>
    <xf numFmtId="3" fontId="2" fillId="3" borderId="102" xfId="0" applyNumberFormat="1" applyFont="1" applyFill="1" applyBorder="1" applyProtection="1">
      <protection locked="0"/>
    </xf>
    <xf numFmtId="3" fontId="10" fillId="2" borderId="0" xfId="0" applyNumberFormat="1" applyFont="1"/>
    <xf numFmtId="164" fontId="12" fillId="5" borderId="0" xfId="0" applyNumberFormat="1" applyFont="1" applyFill="1" applyBorder="1" applyProtection="1">
      <protection hidden="1"/>
    </xf>
    <xf numFmtId="3" fontId="10" fillId="2" borderId="103" xfId="0" applyNumberFormat="1" applyFont="1" applyBorder="1"/>
    <xf numFmtId="3" fontId="10" fillId="2" borderId="104" xfId="0" applyNumberFormat="1" applyFont="1" applyBorder="1"/>
    <xf numFmtId="3" fontId="10" fillId="2" borderId="86" xfId="0" applyNumberFormat="1" applyFont="1" applyBorder="1"/>
    <xf numFmtId="3" fontId="10" fillId="2" borderId="105" xfId="0" applyNumberFormat="1" applyFont="1" applyBorder="1"/>
    <xf numFmtId="3" fontId="10" fillId="2" borderId="106" xfId="0" applyNumberFormat="1" applyFont="1" applyBorder="1"/>
    <xf numFmtId="3" fontId="10" fillId="2" borderId="107" xfId="0" applyNumberFormat="1" applyFont="1" applyBorder="1"/>
    <xf numFmtId="3" fontId="10" fillId="2" borderId="108" xfId="0" applyNumberFormat="1" applyFont="1" applyBorder="1"/>
    <xf numFmtId="3" fontId="10" fillId="2" borderId="109" xfId="0" applyNumberFormat="1" applyFont="1" applyBorder="1"/>
    <xf numFmtId="3" fontId="10" fillId="2" borderId="17" xfId="0" applyNumberFormat="1" applyFont="1" applyBorder="1"/>
    <xf numFmtId="3" fontId="11" fillId="2" borderId="107" xfId="0" applyNumberFormat="1" applyFont="1" applyBorder="1"/>
    <xf numFmtId="3" fontId="11" fillId="2" borderId="17" xfId="0" applyNumberFormat="1" applyFont="1" applyBorder="1"/>
    <xf numFmtId="3" fontId="11" fillId="2" borderId="104" xfId="0" applyNumberFormat="1" applyFont="1" applyBorder="1"/>
    <xf numFmtId="3" fontId="11" fillId="2" borderId="106" xfId="0" applyNumberFormat="1" applyFont="1" applyBorder="1"/>
    <xf numFmtId="3" fontId="11" fillId="2" borderId="109" xfId="0" applyNumberFormat="1" applyFont="1" applyBorder="1"/>
    <xf numFmtId="9" fontId="11" fillId="2" borderId="109" xfId="0" applyNumberFormat="1" applyFont="1" applyBorder="1"/>
    <xf numFmtId="3" fontId="11" fillId="2" borderId="86" xfId="0" applyNumberFormat="1" applyFont="1" applyBorder="1"/>
    <xf numFmtId="3" fontId="10" fillId="2" borderId="110" xfId="0" applyNumberFormat="1" applyFont="1" applyBorder="1"/>
    <xf numFmtId="3" fontId="10" fillId="2" borderId="111" xfId="0" applyNumberFormat="1" applyFont="1" applyBorder="1"/>
    <xf numFmtId="3" fontId="10" fillId="2" borderId="90" xfId="0" applyNumberFormat="1" applyFont="1" applyBorder="1"/>
    <xf numFmtId="3" fontId="10" fillId="2" borderId="81" xfId="0" applyNumberFormat="1" applyFont="1" applyBorder="1"/>
    <xf numFmtId="3" fontId="10" fillId="2" borderId="112" xfId="0" applyNumberFormat="1" applyFont="1" applyBorder="1"/>
    <xf numFmtId="3" fontId="10" fillId="2" borderId="89" xfId="0" applyNumberFormat="1" applyFont="1" applyBorder="1"/>
    <xf numFmtId="3" fontId="10" fillId="2" borderId="113" xfId="0" applyNumberFormat="1" applyFont="1" applyBorder="1"/>
    <xf numFmtId="3" fontId="10" fillId="2" borderId="114" xfId="0" applyNumberFormat="1" applyFont="1" applyBorder="1"/>
    <xf numFmtId="3" fontId="10" fillId="2" borderId="91" xfId="0" applyNumberFormat="1" applyFont="1" applyBorder="1"/>
    <xf numFmtId="3" fontId="11" fillId="2" borderId="105" xfId="0" applyNumberFormat="1" applyFont="1" applyBorder="1"/>
    <xf numFmtId="3" fontId="11" fillId="2" borderId="108" xfId="0" applyNumberFormat="1" applyFont="1" applyBorder="1"/>
    <xf numFmtId="3" fontId="11" fillId="2" borderId="51" xfId="0" applyNumberFormat="1" applyFont="1" applyBorder="1"/>
    <xf numFmtId="3" fontId="11" fillId="2" borderId="103" xfId="0" applyNumberFormat="1" applyFont="1" applyBorder="1"/>
    <xf numFmtId="3" fontId="1" fillId="5" borderId="85" xfId="0" applyNumberFormat="1" applyFont="1" applyFill="1" applyBorder="1" applyAlignment="1">
      <alignment horizontal="center"/>
    </xf>
    <xf numFmtId="3" fontId="1" fillId="5" borderId="0" xfId="0" applyNumberFormat="1" applyFont="1" applyFill="1" applyBorder="1" applyAlignment="1" applyProtection="1">
      <alignment vertical="center"/>
      <protection hidden="1"/>
    </xf>
    <xf numFmtId="3" fontId="9" fillId="3" borderId="7" xfId="0" applyNumberFormat="1" applyFont="1" applyFill="1" applyBorder="1" applyProtection="1">
      <protection locked="0"/>
    </xf>
    <xf numFmtId="3" fontId="9" fillId="3" borderId="19" xfId="0" applyNumberFormat="1" applyFont="1" applyFill="1" applyBorder="1" applyProtection="1">
      <protection locked="0"/>
    </xf>
    <xf numFmtId="3" fontId="9" fillId="3" borderId="7" xfId="0" applyNumberFormat="1" applyFont="1" applyFill="1" applyBorder="1" applyProtection="1">
      <protection locked="0"/>
    </xf>
    <xf numFmtId="3" fontId="9" fillId="3" borderId="19" xfId="0" applyNumberFormat="1" applyFont="1" applyFill="1" applyBorder="1" applyProtection="1">
      <protection locked="0"/>
    </xf>
    <xf numFmtId="3" fontId="0" fillId="2" borderId="97" xfId="0" applyNumberFormat="1" applyBorder="1" applyAlignment="1"/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3" fontId="11" fillId="2" borderId="0" xfId="0" applyNumberFormat="1" applyFont="1"/>
    <xf numFmtId="0" fontId="1" fillId="5" borderId="0" xfId="0" applyNumberFormat="1" applyFont="1" applyFill="1" applyBorder="1" applyAlignment="1" applyProtection="1">
      <alignment horizontal="left"/>
      <protection hidden="1"/>
    </xf>
    <xf numFmtId="0" fontId="1" fillId="5" borderId="0" xfId="0" applyNumberFormat="1" applyFont="1" applyFill="1" applyBorder="1" applyAlignment="1" applyProtection="1">
      <alignment vertical="center"/>
      <protection hidden="1"/>
    </xf>
    <xf numFmtId="164" fontId="1" fillId="5" borderId="0" xfId="0" applyNumberFormat="1" applyFont="1" applyFill="1" applyBorder="1" applyAlignment="1" applyProtection="1">
      <alignment vertical="center"/>
      <protection hidden="1"/>
    </xf>
    <xf numFmtId="164" fontId="1" fillId="5" borderId="99" xfId="0" applyNumberFormat="1" applyFont="1" applyFill="1" applyBorder="1" applyAlignment="1" applyProtection="1">
      <alignment vertical="center"/>
      <protection hidden="1"/>
    </xf>
    <xf numFmtId="3" fontId="1" fillId="5" borderId="99" xfId="0" applyNumberFormat="1" applyFont="1" applyFill="1" applyBorder="1" applyAlignment="1" applyProtection="1">
      <alignment horizontal="right" vertical="center"/>
      <protection hidden="1"/>
    </xf>
    <xf numFmtId="3" fontId="1" fillId="5" borderId="0" xfId="0" applyNumberFormat="1" applyFont="1" applyFill="1" applyBorder="1" applyAlignment="1" applyProtection="1">
      <alignment horizontal="right" vertical="center"/>
      <protection hidden="1"/>
    </xf>
    <xf numFmtId="0" fontId="4" fillId="2" borderId="0" xfId="0" applyNumberFormat="1" applyFont="1" applyAlignment="1">
      <alignment horizontal="left" wrapText="1"/>
    </xf>
    <xf numFmtId="3" fontId="1" fillId="3" borderId="20" xfId="0" applyNumberFormat="1" applyFont="1" applyFill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1" fillId="3" borderId="18" xfId="0" applyNumberFormat="1" applyFont="1" applyFill="1" applyBorder="1" applyAlignment="1">
      <alignment horizontal="center" vertical="top" wrapText="1"/>
    </xf>
    <xf numFmtId="3" fontId="1" fillId="3" borderId="117" xfId="0" applyNumberFormat="1" applyFont="1" applyFill="1" applyBorder="1" applyAlignment="1">
      <alignment horizontal="center" vertical="top" wrapText="1"/>
    </xf>
    <xf numFmtId="3" fontId="1" fillId="3" borderId="115" xfId="0" applyNumberFormat="1" applyFont="1" applyFill="1" applyBorder="1" applyAlignment="1">
      <alignment horizontal="center" vertical="top" wrapText="1"/>
    </xf>
    <xf numFmtId="3" fontId="1" fillId="3" borderId="116" xfId="0" applyNumberFormat="1" applyFont="1" applyFill="1" applyBorder="1" applyAlignment="1">
      <alignment horizontal="center" vertical="top" wrapText="1"/>
    </xf>
    <xf numFmtId="3" fontId="1" fillId="3" borderId="27" xfId="0" applyNumberFormat="1" applyFont="1" applyFill="1" applyBorder="1" applyAlignment="1">
      <alignment horizontal="center" vertical="top" wrapText="1"/>
    </xf>
    <xf numFmtId="3" fontId="1" fillId="3" borderId="28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horizontal="center" vertical="top" wrapText="1"/>
    </xf>
    <xf numFmtId="3" fontId="1" fillId="3" borderId="61" xfId="0" applyNumberFormat="1" applyFont="1" applyFill="1" applyBorder="1" applyAlignment="1">
      <alignment horizontal="center" wrapText="1"/>
    </xf>
    <xf numFmtId="3" fontId="1" fillId="3" borderId="62" xfId="0" applyNumberFormat="1" applyFont="1" applyFill="1" applyBorder="1" applyAlignment="1">
      <alignment horizontal="center" wrapText="1"/>
    </xf>
    <xf numFmtId="3" fontId="0" fillId="2" borderId="63" xfId="0" applyNumberFormat="1" applyBorder="1" applyAlignment="1">
      <alignment horizontal="center" wrapText="1"/>
    </xf>
    <xf numFmtId="3" fontId="1" fillId="3" borderId="61" xfId="0" applyNumberFormat="1" applyFont="1" applyFill="1" applyBorder="1" applyAlignment="1">
      <alignment horizontal="center"/>
    </xf>
    <xf numFmtId="3" fontId="1" fillId="3" borderId="62" xfId="0" applyNumberFormat="1" applyFont="1" applyFill="1" applyBorder="1" applyAlignment="1">
      <alignment horizontal="center"/>
    </xf>
    <xf numFmtId="3" fontId="0" fillId="2" borderId="63" xfId="0" applyNumberFormat="1" applyFont="1" applyBorder="1" applyAlignment="1">
      <alignment horizontal="center"/>
    </xf>
    <xf numFmtId="3" fontId="0" fillId="2" borderId="63" xfId="0" applyNumberFormat="1" applyBorder="1" applyAlignment="1">
      <alignment horizontal="center"/>
    </xf>
    <xf numFmtId="3" fontId="1" fillId="4" borderId="100" xfId="0" applyNumberFormat="1" applyFont="1" applyFill="1" applyBorder="1" applyAlignment="1" applyProtection="1">
      <alignment horizontal="center"/>
      <protection locked="0"/>
    </xf>
    <xf numFmtId="3" fontId="1" fillId="4" borderId="60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protection hidden="1"/>
    </xf>
    <xf numFmtId="3" fontId="0" fillId="2" borderId="97" xfId="0" applyNumberFormat="1" applyBorder="1" applyAlignment="1" applyProtection="1">
      <protection hidden="1"/>
    </xf>
    <xf numFmtId="3" fontId="1" fillId="3" borderId="61" xfId="0" applyNumberFormat="1" applyFont="1" applyFill="1" applyBorder="1" applyAlignment="1" applyProtection="1">
      <alignment horizontal="center" wrapText="1"/>
      <protection hidden="1"/>
    </xf>
    <xf numFmtId="3" fontId="0" fillId="2" borderId="63" xfId="0" applyNumberFormat="1" applyBorder="1" applyAlignment="1" applyProtection="1">
      <alignment horizontal="center" wrapText="1"/>
      <protection hidden="1"/>
    </xf>
    <xf numFmtId="3" fontId="1" fillId="5" borderId="0" xfId="0" applyNumberFormat="1" applyFont="1" applyFill="1" applyBorder="1" applyAlignment="1" applyProtection="1"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te%20Kennzahl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e Kennzahl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1" sqref="A21"/>
    </sheetView>
  </sheetViews>
  <sheetFormatPr baseColWidth="10" defaultColWidth="102.453125" defaultRowHeight="17.399999999999999"/>
  <cols>
    <col min="1" max="1" width="86.36328125" style="25" customWidth="1"/>
    <col min="2" max="2" width="14.08984375" style="25" customWidth="1"/>
    <col min="3" max="16384" width="102.453125" style="25"/>
  </cols>
  <sheetData>
    <row r="1" spans="1:2" ht="30">
      <c r="A1" s="26" t="s">
        <v>0</v>
      </c>
    </row>
    <row r="3" spans="1:2" ht="111" customHeight="1">
      <c r="A3" s="239" t="s">
        <v>1</v>
      </c>
      <c r="B3" s="239"/>
    </row>
    <row r="6" spans="1:2">
      <c r="A6" s="25" t="s">
        <v>2</v>
      </c>
    </row>
    <row r="7" spans="1:2" ht="18" thickBot="1"/>
    <row r="8" spans="1:2">
      <c r="A8" s="157" t="s">
        <v>3</v>
      </c>
      <c r="B8" s="155" t="s">
        <v>4</v>
      </c>
    </row>
    <row r="9" spans="1:2">
      <c r="A9" s="158" t="s">
        <v>5</v>
      </c>
      <c r="B9" s="154" t="s">
        <v>253</v>
      </c>
    </row>
    <row r="10" spans="1:2">
      <c r="A10" s="158" t="s">
        <v>6</v>
      </c>
      <c r="B10" s="154" t="s">
        <v>257</v>
      </c>
    </row>
    <row r="11" spans="1:2" ht="18" thickBot="1">
      <c r="A11" s="159" t="s">
        <v>7</v>
      </c>
      <c r="B11" s="156">
        <v>5000</v>
      </c>
    </row>
    <row r="12" spans="1:2">
      <c r="A12" s="160"/>
    </row>
    <row r="13" spans="1:2">
      <c r="A13" s="160"/>
    </row>
    <row r="14" spans="1:2">
      <c r="A14" s="160"/>
    </row>
  </sheetData>
  <mergeCells count="1">
    <mergeCell ref="A3:B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tabSelected="1" showOutlineSymbols="0" zoomScaleNormal="100" workbookViewId="0">
      <selection activeCell="E3" sqref="E3:G3"/>
    </sheetView>
  </sheetViews>
  <sheetFormatPr baseColWidth="10" defaultColWidth="7" defaultRowHeight="13.2"/>
  <cols>
    <col min="1" max="1" width="3.6328125" style="2" customWidth="1"/>
    <col min="2" max="2" width="24.54296875" style="2" customWidth="1"/>
    <col min="3" max="3" width="35.1796875" style="2" customWidth="1"/>
    <col min="4" max="4" width="8.54296875" style="2" customWidth="1"/>
    <col min="5" max="5" width="7.90625" style="2" customWidth="1"/>
    <col min="6" max="6" width="10" style="2" customWidth="1"/>
    <col min="7" max="7" width="8.6328125" style="2" customWidth="1"/>
    <col min="8" max="8" width="7.6328125" style="2" customWidth="1"/>
    <col min="9" max="9" width="9.81640625" style="2" customWidth="1"/>
    <col min="10" max="13" width="7.6328125" style="2" customWidth="1"/>
    <col min="14" max="14" width="7.36328125" style="2" customWidth="1"/>
    <col min="15" max="15" width="10.36328125" style="2" customWidth="1"/>
    <col min="16" max="17" width="7.6328125" style="2" customWidth="1"/>
    <col min="18" max="18" width="9.6328125" style="2" customWidth="1"/>
    <col min="19" max="20" width="7.6328125" style="2" customWidth="1"/>
    <col min="21" max="21" width="9.81640625" style="2" customWidth="1"/>
    <col min="22" max="23" width="7.6328125" style="2" customWidth="1"/>
    <col min="24" max="24" width="10.08984375" style="2" customWidth="1"/>
    <col min="25" max="26" width="7.6328125" style="2" customWidth="1"/>
    <col min="27" max="27" width="9.6328125" style="2" customWidth="1"/>
    <col min="28" max="30" width="7.6328125" style="2" customWidth="1"/>
    <col min="31" max="31" width="8.6328125" style="2" customWidth="1"/>
    <col min="32" max="32" width="11.1796875" style="2" customWidth="1"/>
    <col min="33" max="33" width="7.6328125" style="2" customWidth="1"/>
    <col min="34" max="34" width="7" style="2" customWidth="1"/>
    <col min="35" max="35" width="6.90625" style="2" customWidth="1"/>
    <col min="36" max="36" width="7" style="2"/>
    <col min="37" max="38" width="6.6328125" style="2" customWidth="1"/>
    <col min="39" max="16384" width="7" style="2"/>
  </cols>
  <sheetData>
    <row r="1" spans="2:38" ht="13.8" thickTop="1">
      <c r="B1" s="191" t="s">
        <v>8</v>
      </c>
      <c r="C1" s="152" t="str">
        <f>'Dati di base'!B8</f>
        <v>20_x</v>
      </c>
      <c r="D1" s="4" t="s">
        <v>9</v>
      </c>
      <c r="E1" s="5" t="s">
        <v>10</v>
      </c>
      <c r="F1" s="5"/>
      <c r="G1" s="5"/>
      <c r="H1" s="5"/>
      <c r="I1" s="5"/>
      <c r="J1" s="5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5"/>
      <c r="W1" s="1"/>
      <c r="X1" s="1"/>
      <c r="Y1" s="5"/>
      <c r="Z1" s="1"/>
      <c r="AA1" s="1"/>
      <c r="AB1" s="5"/>
      <c r="AC1" s="1"/>
      <c r="AD1" s="6"/>
      <c r="AE1" s="6"/>
      <c r="AF1" s="31" t="s">
        <v>11</v>
      </c>
      <c r="AG1" s="32"/>
      <c r="AH1" s="32"/>
      <c r="AI1" s="33"/>
      <c r="AK1" s="2" t="s">
        <v>12</v>
      </c>
    </row>
    <row r="2" spans="2:38" ht="15" customHeight="1">
      <c r="B2" s="7"/>
      <c r="C2" s="53"/>
      <c r="D2" s="8"/>
      <c r="E2" s="230" t="s">
        <v>182</v>
      </c>
      <c r="F2" s="231"/>
      <c r="G2" s="229"/>
      <c r="H2" s="9" t="s">
        <v>13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9"/>
      <c r="AD2" s="240" t="s">
        <v>169</v>
      </c>
      <c r="AE2" s="246" t="s">
        <v>193</v>
      </c>
      <c r="AF2" s="243" t="s">
        <v>194</v>
      </c>
      <c r="AG2" s="240" t="s">
        <v>195</v>
      </c>
      <c r="AH2" s="240" t="s">
        <v>14</v>
      </c>
      <c r="AI2" s="34" t="s">
        <v>15</v>
      </c>
      <c r="AK2" s="70" t="s">
        <v>16</v>
      </c>
      <c r="AL2" s="70"/>
    </row>
    <row r="3" spans="2:38" ht="30" customHeight="1">
      <c r="B3" s="7" t="str">
        <f>+Prestazioni!B4</f>
        <v>Comune:</v>
      </c>
      <c r="C3" s="173" t="str">
        <f>'Dati di base'!B9</f>
        <v>modello</v>
      </c>
      <c r="D3" s="8"/>
      <c r="E3" s="249" t="s">
        <v>262</v>
      </c>
      <c r="F3" s="250"/>
      <c r="G3" s="251"/>
      <c r="H3" s="252" t="s">
        <v>178</v>
      </c>
      <c r="I3" s="253"/>
      <c r="J3" s="254"/>
      <c r="K3" s="252" t="s">
        <v>17</v>
      </c>
      <c r="L3" s="253"/>
      <c r="M3" s="255"/>
      <c r="N3" s="252" t="s">
        <v>18</v>
      </c>
      <c r="O3" s="253"/>
      <c r="P3" s="255"/>
      <c r="Q3" s="252" t="s">
        <v>19</v>
      </c>
      <c r="R3" s="253"/>
      <c r="S3" s="255"/>
      <c r="T3" s="252" t="s">
        <v>273</v>
      </c>
      <c r="U3" s="253"/>
      <c r="V3" s="255"/>
      <c r="W3" s="252" t="s">
        <v>20</v>
      </c>
      <c r="X3" s="253"/>
      <c r="Y3" s="255"/>
      <c r="Z3" s="252" t="s">
        <v>21</v>
      </c>
      <c r="AA3" s="253"/>
      <c r="AB3" s="254"/>
      <c r="AC3" s="17" t="s">
        <v>22</v>
      </c>
      <c r="AD3" s="241"/>
      <c r="AE3" s="247"/>
      <c r="AF3" s="244"/>
      <c r="AG3" s="241"/>
      <c r="AH3" s="241"/>
      <c r="AI3" s="35"/>
      <c r="AK3" s="2" t="s">
        <v>23</v>
      </c>
    </row>
    <row r="4" spans="2:38">
      <c r="B4" s="150" t="s">
        <v>24</v>
      </c>
      <c r="C4" s="153" t="str">
        <f>'Dati di base'!B10</f>
        <v>xx</v>
      </c>
      <c r="D4" s="11"/>
      <c r="E4" s="42" t="s">
        <v>25</v>
      </c>
      <c r="F4" s="18" t="s">
        <v>26</v>
      </c>
      <c r="G4" s="73" t="s">
        <v>27</v>
      </c>
      <c r="H4" s="42" t="s">
        <v>28</v>
      </c>
      <c r="I4" s="18" t="s">
        <v>29</v>
      </c>
      <c r="J4" s="73" t="s">
        <v>30</v>
      </c>
      <c r="K4" s="42" t="s">
        <v>31</v>
      </c>
      <c r="L4" s="18" t="s">
        <v>32</v>
      </c>
      <c r="M4" s="73" t="s">
        <v>33</v>
      </c>
      <c r="N4" s="42" t="s">
        <v>34</v>
      </c>
      <c r="O4" s="18" t="s">
        <v>35</v>
      </c>
      <c r="P4" s="73" t="s">
        <v>36</v>
      </c>
      <c r="Q4" s="42" t="s">
        <v>37</v>
      </c>
      <c r="R4" s="18" t="s">
        <v>38</v>
      </c>
      <c r="S4" s="73" t="s">
        <v>39</v>
      </c>
      <c r="T4" s="42" t="s">
        <v>40</v>
      </c>
      <c r="U4" s="18" t="s">
        <v>41</v>
      </c>
      <c r="V4" s="73" t="s">
        <v>42</v>
      </c>
      <c r="W4" s="42" t="s">
        <v>43</v>
      </c>
      <c r="X4" s="18" t="s">
        <v>44</v>
      </c>
      <c r="Y4" s="73" t="s">
        <v>45</v>
      </c>
      <c r="Z4" s="42" t="s">
        <v>46</v>
      </c>
      <c r="AA4" s="18" t="s">
        <v>47</v>
      </c>
      <c r="AB4" s="73" t="s">
        <v>48</v>
      </c>
      <c r="AC4" s="17" t="s">
        <v>49</v>
      </c>
      <c r="AD4" s="241"/>
      <c r="AE4" s="247"/>
      <c r="AF4" s="244"/>
      <c r="AG4" s="241"/>
      <c r="AH4" s="241"/>
      <c r="AI4" s="35"/>
    </row>
    <row r="5" spans="2:38" ht="12.9" customHeight="1">
      <c r="B5" s="12"/>
      <c r="C5" s="144"/>
      <c r="D5" s="13"/>
      <c r="E5" s="43"/>
      <c r="F5" s="14"/>
      <c r="G5" s="74"/>
      <c r="H5" s="43"/>
      <c r="I5" s="14"/>
      <c r="J5" s="74"/>
      <c r="K5" s="43"/>
      <c r="L5" s="14"/>
      <c r="M5" s="74"/>
      <c r="N5" s="43"/>
      <c r="O5" s="14"/>
      <c r="P5" s="74"/>
      <c r="Q5" s="43"/>
      <c r="R5" s="14"/>
      <c r="S5" s="74"/>
      <c r="T5" s="43"/>
      <c r="U5" s="14"/>
      <c r="V5" s="74"/>
      <c r="W5" s="43"/>
      <c r="X5" s="14"/>
      <c r="Y5" s="74"/>
      <c r="Z5" s="43"/>
      <c r="AA5" s="14"/>
      <c r="AB5" s="74"/>
      <c r="AC5" s="3" t="s">
        <v>50</v>
      </c>
      <c r="AD5" s="242"/>
      <c r="AE5" s="248"/>
      <c r="AF5" s="245"/>
      <c r="AG5" s="242"/>
      <c r="AH5" s="242"/>
      <c r="AI5" s="36"/>
    </row>
    <row r="6" spans="2:38">
      <c r="B6" s="27" t="s">
        <v>51</v>
      </c>
      <c r="C6" s="54"/>
      <c r="D6" s="11"/>
      <c r="E6" s="44"/>
      <c r="F6" s="41"/>
      <c r="G6" s="75"/>
      <c r="H6" s="44"/>
      <c r="I6" s="41"/>
      <c r="J6" s="75"/>
      <c r="K6" s="44"/>
      <c r="L6" s="41"/>
      <c r="M6" s="75"/>
      <c r="N6" s="44"/>
      <c r="O6" s="41"/>
      <c r="P6" s="75"/>
      <c r="Q6" s="44"/>
      <c r="R6" s="41"/>
      <c r="S6" s="75"/>
      <c r="T6" s="44"/>
      <c r="U6" s="41"/>
      <c r="V6" s="75"/>
      <c r="W6" s="44"/>
      <c r="X6" s="41"/>
      <c r="Y6" s="75"/>
      <c r="Z6" s="44"/>
      <c r="AA6" s="41"/>
      <c r="AB6" s="75"/>
      <c r="AC6" s="21"/>
      <c r="AD6" s="21"/>
      <c r="AE6" s="21"/>
      <c r="AF6" s="37"/>
      <c r="AG6" s="23"/>
      <c r="AH6" s="23"/>
      <c r="AI6" s="38"/>
    </row>
    <row r="7" spans="2:38">
      <c r="B7" s="7" t="s">
        <v>52</v>
      </c>
      <c r="C7" s="53"/>
      <c r="D7" s="225">
        <v>45000</v>
      </c>
      <c r="E7" s="58"/>
      <c r="F7" s="59"/>
      <c r="G7" s="79" t="str">
        <f t="shared" ref="G7:G33" si="0">IF(SUM(E7:F7)=0,"",SUM(E7:F7))</f>
        <v/>
      </c>
      <c r="H7" s="58"/>
      <c r="I7" s="59"/>
      <c r="J7" s="79" t="str">
        <f t="shared" ref="J7:J33" si="1">IF(SUM(H7:I7)=0,"",SUM(H7:I7))</f>
        <v/>
      </c>
      <c r="K7" s="58"/>
      <c r="L7" s="59"/>
      <c r="M7" s="79" t="str">
        <f t="shared" ref="M7:M33" si="2">IF(SUM(K7:L7)=0,"",SUM(K7:L7))</f>
        <v/>
      </c>
      <c r="N7" s="58"/>
      <c r="O7" s="59"/>
      <c r="P7" s="79" t="str">
        <f t="shared" ref="P7:P33" si="3">IF(SUM(N7:O7)=0,"",SUM(N7:O7))</f>
        <v/>
      </c>
      <c r="Q7" s="58"/>
      <c r="R7" s="59"/>
      <c r="S7" s="79" t="str">
        <f t="shared" ref="S7:S33" si="4">IF(SUM(Q7:R7)=0,"",SUM(Q7:R7))</f>
        <v/>
      </c>
      <c r="T7" s="58"/>
      <c r="U7" s="59"/>
      <c r="V7" s="79" t="str">
        <f t="shared" ref="V7:V33" si="5">IF(SUM(T7:U7)=0,"",SUM(T7:U7))</f>
        <v/>
      </c>
      <c r="W7" s="58"/>
      <c r="X7" s="59"/>
      <c r="Y7" s="79" t="str">
        <f>IF(SUM(W7:X7)=0,"",SUM(W7:X7))</f>
        <v/>
      </c>
      <c r="Z7" s="58"/>
      <c r="AA7" s="59"/>
      <c r="AB7" s="79" t="str">
        <f t="shared" ref="AB7:AB33" si="6">IF(SUM(Z7:AA7)=0,"",SUM(Z7:AA7))</f>
        <v/>
      </c>
      <c r="AC7" s="60"/>
      <c r="AD7" s="60">
        <f>D7</f>
        <v>45000</v>
      </c>
      <c r="AE7" s="60"/>
      <c r="AF7" s="37"/>
      <c r="AG7" s="23"/>
      <c r="AH7" s="23"/>
      <c r="AI7" s="38"/>
      <c r="AK7" s="2">
        <f>D7-SUM(G7,J7,M7,P7,S7,AD7,AE7,AF7,AG7,AH7,AI7,AC7,Y7,V7,AB7)</f>
        <v>0</v>
      </c>
    </row>
    <row r="8" spans="2:38">
      <c r="B8" s="7" t="s">
        <v>53</v>
      </c>
      <c r="C8" s="53"/>
      <c r="D8" s="225">
        <v>12000</v>
      </c>
      <c r="E8" s="58"/>
      <c r="F8" s="59"/>
      <c r="G8" s="79" t="str">
        <f>IF(SUM(E8:F8)=0,"",SUM(E8:F8))</f>
        <v/>
      </c>
      <c r="H8" s="58"/>
      <c r="I8" s="59"/>
      <c r="J8" s="79" t="str">
        <f>IF(SUM(H8:I8)=0,"",SUM(H8:I8))</f>
        <v/>
      </c>
      <c r="K8" s="58"/>
      <c r="L8" s="59"/>
      <c r="M8" s="79" t="str">
        <f>IF(SUM(K8:L8)=0,"",SUM(K8:L8))</f>
        <v/>
      </c>
      <c r="N8" s="58"/>
      <c r="O8" s="59"/>
      <c r="P8" s="79" t="str">
        <f>IF(SUM(N8:O8)=0,"",SUM(N8:O8))</f>
        <v/>
      </c>
      <c r="Q8" s="58"/>
      <c r="R8" s="59"/>
      <c r="S8" s="79" t="str">
        <f>IF(SUM(Q8:R8)=0,"",SUM(Q8:R8))</f>
        <v/>
      </c>
      <c r="T8" s="58"/>
      <c r="U8" s="59"/>
      <c r="V8" s="79" t="str">
        <f>IF(SUM(T8:U8)=0,"",SUM(T8:U8))</f>
        <v/>
      </c>
      <c r="W8" s="58"/>
      <c r="X8" s="59"/>
      <c r="Y8" s="79" t="str">
        <f>IF(SUM(W8:X8)=0,"",SUM(W8:X8))</f>
        <v/>
      </c>
      <c r="Z8" s="58"/>
      <c r="AA8" s="59"/>
      <c r="AB8" s="79" t="str">
        <f>IF(SUM(Z8:AA8)=0,"",SUM(Z8:AA8))</f>
        <v/>
      </c>
      <c r="AC8" s="60"/>
      <c r="AD8" s="60">
        <f>D8</f>
        <v>12000</v>
      </c>
      <c r="AE8" s="60"/>
      <c r="AF8" s="37"/>
      <c r="AG8" s="23"/>
      <c r="AH8" s="23"/>
      <c r="AI8" s="38"/>
      <c r="AK8" s="2">
        <f>D8-SUM(G8,J8,M8,P8,S8,AD8,AE8,AF8,AG8,AH8,AI8,AC8,Y8,V8,AB8)</f>
        <v>0</v>
      </c>
    </row>
    <row r="9" spans="2:38">
      <c r="B9" s="7" t="s">
        <v>54</v>
      </c>
      <c r="C9" s="53"/>
      <c r="D9" s="225">
        <v>9000</v>
      </c>
      <c r="E9" s="58"/>
      <c r="F9" s="59"/>
      <c r="G9" s="79" t="str">
        <f t="shared" si="0"/>
        <v/>
      </c>
      <c r="H9" s="58"/>
      <c r="I9" s="59"/>
      <c r="J9" s="79" t="str">
        <f t="shared" si="1"/>
        <v/>
      </c>
      <c r="K9" s="58"/>
      <c r="L9" s="59"/>
      <c r="M9" s="79" t="str">
        <f t="shared" si="2"/>
        <v/>
      </c>
      <c r="N9" s="58"/>
      <c r="O9" s="59"/>
      <c r="P9" s="79" t="str">
        <f t="shared" si="3"/>
        <v/>
      </c>
      <c r="Q9" s="58"/>
      <c r="R9" s="59"/>
      <c r="S9" s="79" t="str">
        <f t="shared" si="4"/>
        <v/>
      </c>
      <c r="T9" s="58"/>
      <c r="U9" s="59"/>
      <c r="V9" s="79" t="str">
        <f t="shared" si="5"/>
        <v/>
      </c>
      <c r="W9" s="58"/>
      <c r="X9" s="59"/>
      <c r="Y9" s="79" t="str">
        <f t="shared" ref="Y9:Y33" si="7">IF(SUM(W9:X9)=0,"",SUM(W9:X9))</f>
        <v/>
      </c>
      <c r="Z9" s="58"/>
      <c r="AA9" s="59"/>
      <c r="AB9" s="79" t="str">
        <f t="shared" si="6"/>
        <v/>
      </c>
      <c r="AC9" s="60"/>
      <c r="AD9" s="60">
        <f t="shared" ref="AD9:AD13" si="8">D9</f>
        <v>9000</v>
      </c>
      <c r="AE9" s="60"/>
      <c r="AF9" s="37"/>
      <c r="AG9" s="23"/>
      <c r="AH9" s="23"/>
      <c r="AI9" s="38"/>
      <c r="AK9" s="2">
        <f t="shared" ref="AK9:AK55" si="9">D9-SUM(G9,J9,M9,P9,S9,AD9,AE9,AF9,AG9,AH9,AI9,AC9,Y9,V9,AB9)</f>
        <v>0</v>
      </c>
    </row>
    <row r="10" spans="2:38">
      <c r="B10" s="7" t="s">
        <v>55</v>
      </c>
      <c r="C10" s="53"/>
      <c r="D10" s="225">
        <v>1300</v>
      </c>
      <c r="E10" s="58"/>
      <c r="F10" s="59"/>
      <c r="G10" s="79" t="str">
        <f t="shared" si="0"/>
        <v/>
      </c>
      <c r="H10" s="58"/>
      <c r="I10" s="59"/>
      <c r="J10" s="79" t="str">
        <f t="shared" si="1"/>
        <v/>
      </c>
      <c r="K10" s="58"/>
      <c r="L10" s="59"/>
      <c r="M10" s="79" t="str">
        <f t="shared" si="2"/>
        <v/>
      </c>
      <c r="N10" s="58"/>
      <c r="O10" s="59"/>
      <c r="P10" s="79" t="str">
        <f t="shared" si="3"/>
        <v/>
      </c>
      <c r="Q10" s="58"/>
      <c r="R10" s="59"/>
      <c r="S10" s="79" t="str">
        <f t="shared" si="4"/>
        <v/>
      </c>
      <c r="T10" s="58"/>
      <c r="U10" s="59"/>
      <c r="V10" s="79" t="str">
        <f t="shared" si="5"/>
        <v/>
      </c>
      <c r="W10" s="58"/>
      <c r="X10" s="59"/>
      <c r="Y10" s="79" t="str">
        <f t="shared" si="7"/>
        <v/>
      </c>
      <c r="Z10" s="58"/>
      <c r="AA10" s="59"/>
      <c r="AB10" s="79" t="str">
        <f t="shared" si="6"/>
        <v/>
      </c>
      <c r="AC10" s="60"/>
      <c r="AD10" s="60">
        <f t="shared" si="8"/>
        <v>1300</v>
      </c>
      <c r="AE10" s="60"/>
      <c r="AF10" s="37"/>
      <c r="AG10" s="23"/>
      <c r="AH10" s="23"/>
      <c r="AI10" s="38"/>
      <c r="AK10" s="2">
        <f t="shared" si="9"/>
        <v>0</v>
      </c>
    </row>
    <row r="11" spans="2:38">
      <c r="B11" s="7" t="s">
        <v>56</v>
      </c>
      <c r="C11" s="53"/>
      <c r="D11" s="225">
        <v>1500</v>
      </c>
      <c r="E11" s="58"/>
      <c r="F11" s="59"/>
      <c r="G11" s="79" t="str">
        <f>IF(SUM(E11:F11)=0,"",SUM(E11:F11))</f>
        <v/>
      </c>
      <c r="H11" s="58"/>
      <c r="I11" s="59"/>
      <c r="J11" s="79" t="str">
        <f>IF(SUM(H11:I11)=0,"",SUM(H11:I11))</f>
        <v/>
      </c>
      <c r="K11" s="58"/>
      <c r="L11" s="59"/>
      <c r="M11" s="79" t="str">
        <f>IF(SUM(K11:L11)=0,"",SUM(K11:L11))</f>
        <v/>
      </c>
      <c r="N11" s="58"/>
      <c r="O11" s="59"/>
      <c r="P11" s="79" t="str">
        <f>IF(SUM(N11:O11)=0,"",SUM(N11:O11))</f>
        <v/>
      </c>
      <c r="Q11" s="58"/>
      <c r="R11" s="59"/>
      <c r="S11" s="79" t="str">
        <f>IF(SUM(Q11:R11)=0,"",SUM(Q11:R11))</f>
        <v/>
      </c>
      <c r="T11" s="58"/>
      <c r="U11" s="59"/>
      <c r="V11" s="79" t="str">
        <f>IF(SUM(T11:U11)=0,"",SUM(T11:U11))</f>
        <v/>
      </c>
      <c r="W11" s="58"/>
      <c r="X11" s="59"/>
      <c r="Y11" s="79" t="str">
        <f>IF(SUM(W11:X11)=0,"",SUM(W11:X11))</f>
        <v/>
      </c>
      <c r="Z11" s="58"/>
      <c r="AA11" s="59"/>
      <c r="AB11" s="79" t="str">
        <f>IF(SUM(Z11:AA11)=0,"",SUM(Z11:AA11))</f>
        <v/>
      </c>
      <c r="AC11" s="60"/>
      <c r="AD11" s="60">
        <f>D11</f>
        <v>1500</v>
      </c>
      <c r="AE11" s="60"/>
      <c r="AF11" s="37"/>
      <c r="AG11" s="23"/>
      <c r="AH11" s="23"/>
      <c r="AI11" s="38"/>
      <c r="AK11" s="2">
        <f>D11-SUM(G11,J11,M11,P11,S11,AD11,AE11,AF11,AG11,AH11,AI11,AC11,Y11,V11,AB11)</f>
        <v>0</v>
      </c>
    </row>
    <row r="12" spans="2:38">
      <c r="B12" s="7" t="s">
        <v>57</v>
      </c>
      <c r="C12" s="53"/>
      <c r="D12" s="225">
        <v>10000</v>
      </c>
      <c r="E12" s="58"/>
      <c r="F12" s="59"/>
      <c r="G12" s="79" t="str">
        <f>IF(SUM(E12:F12)=0,"",SUM(E12:F12))</f>
        <v/>
      </c>
      <c r="H12" s="58"/>
      <c r="I12" s="59"/>
      <c r="J12" s="79" t="str">
        <f t="shared" si="1"/>
        <v/>
      </c>
      <c r="K12" s="58"/>
      <c r="L12" s="59"/>
      <c r="M12" s="79" t="str">
        <f t="shared" si="2"/>
        <v/>
      </c>
      <c r="N12" s="58"/>
      <c r="O12" s="59"/>
      <c r="P12" s="79" t="str">
        <f t="shared" si="3"/>
        <v/>
      </c>
      <c r="Q12" s="58"/>
      <c r="R12" s="59"/>
      <c r="S12" s="79" t="str">
        <f t="shared" si="4"/>
        <v/>
      </c>
      <c r="T12" s="58"/>
      <c r="U12" s="59"/>
      <c r="V12" s="79" t="str">
        <f t="shared" si="5"/>
        <v/>
      </c>
      <c r="W12" s="58"/>
      <c r="X12" s="59"/>
      <c r="Y12" s="79" t="str">
        <f t="shared" si="7"/>
        <v/>
      </c>
      <c r="Z12" s="58"/>
      <c r="AA12" s="59"/>
      <c r="AB12" s="79" t="str">
        <f t="shared" si="6"/>
        <v/>
      </c>
      <c r="AC12" s="60"/>
      <c r="AD12" s="60"/>
      <c r="AE12" s="60">
        <f>D12</f>
        <v>10000</v>
      </c>
      <c r="AF12" s="37"/>
      <c r="AG12" s="23"/>
      <c r="AH12" s="23"/>
      <c r="AI12" s="38"/>
      <c r="AK12" s="2">
        <f t="shared" si="9"/>
        <v>0</v>
      </c>
    </row>
    <row r="13" spans="2:38">
      <c r="B13" s="7" t="s">
        <v>58</v>
      </c>
      <c r="C13" s="53"/>
      <c r="D13" s="225">
        <v>5000</v>
      </c>
      <c r="E13" s="58"/>
      <c r="F13" s="59"/>
      <c r="G13" s="79" t="str">
        <f t="shared" si="0"/>
        <v/>
      </c>
      <c r="H13" s="58"/>
      <c r="I13" s="59"/>
      <c r="J13" s="79" t="str">
        <f t="shared" si="1"/>
        <v/>
      </c>
      <c r="K13" s="58"/>
      <c r="L13" s="59"/>
      <c r="M13" s="79" t="str">
        <f t="shared" si="2"/>
        <v/>
      </c>
      <c r="N13" s="58"/>
      <c r="O13" s="59"/>
      <c r="P13" s="79" t="str">
        <f t="shared" si="3"/>
        <v/>
      </c>
      <c r="Q13" s="58"/>
      <c r="R13" s="59"/>
      <c r="S13" s="79" t="str">
        <f t="shared" si="4"/>
        <v/>
      </c>
      <c r="T13" s="58"/>
      <c r="U13" s="59"/>
      <c r="V13" s="79" t="str">
        <f t="shared" si="5"/>
        <v/>
      </c>
      <c r="W13" s="58"/>
      <c r="X13" s="59"/>
      <c r="Y13" s="79" t="str">
        <f t="shared" si="7"/>
        <v/>
      </c>
      <c r="Z13" s="58"/>
      <c r="AA13" s="59"/>
      <c r="AB13" s="79" t="str">
        <f t="shared" si="6"/>
        <v/>
      </c>
      <c r="AC13" s="60"/>
      <c r="AD13" s="60">
        <f t="shared" si="8"/>
        <v>5000</v>
      </c>
      <c r="AE13" s="60"/>
      <c r="AF13" s="37"/>
      <c r="AG13" s="23"/>
      <c r="AH13" s="23"/>
      <c r="AI13" s="38"/>
      <c r="AK13" s="2">
        <f t="shared" si="9"/>
        <v>0</v>
      </c>
    </row>
    <row r="14" spans="2:38">
      <c r="B14" s="7" t="s">
        <v>183</v>
      </c>
      <c r="C14" s="53"/>
      <c r="D14" s="225">
        <v>1500</v>
      </c>
      <c r="E14" s="58"/>
      <c r="F14" s="59"/>
      <c r="G14" s="79" t="str">
        <f t="shared" si="0"/>
        <v/>
      </c>
      <c r="H14" s="58"/>
      <c r="I14" s="59"/>
      <c r="J14" s="79" t="str">
        <f t="shared" si="1"/>
        <v/>
      </c>
      <c r="K14" s="58"/>
      <c r="L14" s="59"/>
      <c r="M14" s="79" t="str">
        <f t="shared" si="2"/>
        <v/>
      </c>
      <c r="N14" s="58"/>
      <c r="O14" s="59"/>
      <c r="P14" s="79" t="str">
        <f t="shared" si="3"/>
        <v/>
      </c>
      <c r="Q14" s="58"/>
      <c r="R14" s="59"/>
      <c r="S14" s="79" t="str">
        <f t="shared" si="4"/>
        <v/>
      </c>
      <c r="T14" s="58"/>
      <c r="U14" s="59"/>
      <c r="V14" s="79" t="str">
        <f t="shared" si="5"/>
        <v/>
      </c>
      <c r="W14" s="58"/>
      <c r="X14" s="59"/>
      <c r="Y14" s="79" t="str">
        <f t="shared" si="7"/>
        <v/>
      </c>
      <c r="Z14" s="58"/>
      <c r="AA14" s="59"/>
      <c r="AB14" s="79" t="str">
        <f t="shared" si="6"/>
        <v/>
      </c>
      <c r="AC14" s="60"/>
      <c r="AD14" s="60"/>
      <c r="AE14" s="60">
        <f>D14</f>
        <v>1500</v>
      </c>
      <c r="AF14" s="37"/>
      <c r="AG14" s="23"/>
      <c r="AH14" s="23"/>
      <c r="AI14" s="38"/>
      <c r="AK14" s="2">
        <f t="shared" si="9"/>
        <v>0</v>
      </c>
    </row>
    <row r="15" spans="2:38">
      <c r="B15" s="7" t="s">
        <v>258</v>
      </c>
      <c r="C15" s="53"/>
      <c r="D15" s="225">
        <v>80000</v>
      </c>
      <c r="E15" s="58">
        <f>D15</f>
        <v>80000</v>
      </c>
      <c r="F15" s="59"/>
      <c r="G15" s="79">
        <f>IF(SUM(E15:F15)=0,"",SUM(E15:F15))</f>
        <v>80000</v>
      </c>
      <c r="H15" s="58"/>
      <c r="I15" s="59"/>
      <c r="J15" s="79" t="str">
        <f t="shared" si="1"/>
        <v/>
      </c>
      <c r="K15" s="58"/>
      <c r="L15" s="59"/>
      <c r="M15" s="79" t="str">
        <f t="shared" si="2"/>
        <v/>
      </c>
      <c r="N15" s="58"/>
      <c r="O15" s="59"/>
      <c r="P15" s="79" t="str">
        <f t="shared" si="3"/>
        <v/>
      </c>
      <c r="Q15" s="58"/>
      <c r="R15" s="59"/>
      <c r="S15" s="79" t="str">
        <f t="shared" si="4"/>
        <v/>
      </c>
      <c r="T15" s="58"/>
      <c r="U15" s="59"/>
      <c r="V15" s="79" t="str">
        <f t="shared" si="5"/>
        <v/>
      </c>
      <c r="W15" s="58"/>
      <c r="X15" s="59"/>
      <c r="Y15" s="79" t="str">
        <f t="shared" si="7"/>
        <v/>
      </c>
      <c r="Z15" s="58"/>
      <c r="AA15" s="59"/>
      <c r="AB15" s="79" t="str">
        <f t="shared" si="6"/>
        <v/>
      </c>
      <c r="AC15" s="60"/>
      <c r="AD15" s="60"/>
      <c r="AE15" s="60"/>
      <c r="AF15" s="37"/>
      <c r="AG15" s="23"/>
      <c r="AH15" s="23"/>
      <c r="AI15" s="38"/>
      <c r="AK15" s="2">
        <f t="shared" si="9"/>
        <v>0</v>
      </c>
    </row>
    <row r="16" spans="2:38">
      <c r="B16" s="7" t="s">
        <v>184</v>
      </c>
      <c r="C16" s="53"/>
      <c r="D16" s="225">
        <v>105000</v>
      </c>
      <c r="E16" s="58"/>
      <c r="F16" s="59"/>
      <c r="G16" s="79" t="str">
        <f t="shared" si="0"/>
        <v/>
      </c>
      <c r="H16" s="58">
        <v>50000</v>
      </c>
      <c r="I16" s="59">
        <v>55000</v>
      </c>
      <c r="J16" s="79">
        <f t="shared" si="1"/>
        <v>105000</v>
      </c>
      <c r="K16" s="58"/>
      <c r="L16" s="59"/>
      <c r="M16" s="79" t="str">
        <f t="shared" si="2"/>
        <v/>
      </c>
      <c r="N16" s="58"/>
      <c r="O16" s="59"/>
      <c r="P16" s="79" t="str">
        <f t="shared" si="3"/>
        <v/>
      </c>
      <c r="Q16" s="58"/>
      <c r="R16" s="59"/>
      <c r="S16" s="79" t="str">
        <f t="shared" si="4"/>
        <v/>
      </c>
      <c r="T16" s="58"/>
      <c r="U16" s="59"/>
      <c r="V16" s="79" t="str">
        <f t="shared" si="5"/>
        <v/>
      </c>
      <c r="W16" s="58"/>
      <c r="X16" s="59"/>
      <c r="Y16" s="79" t="str">
        <f t="shared" si="7"/>
        <v/>
      </c>
      <c r="Z16" s="58"/>
      <c r="AA16" s="59"/>
      <c r="AB16" s="79" t="str">
        <f t="shared" si="6"/>
        <v/>
      </c>
      <c r="AC16" s="60"/>
      <c r="AD16" s="60"/>
      <c r="AE16" s="60"/>
      <c r="AF16" s="37"/>
      <c r="AG16" s="23"/>
      <c r="AH16" s="23"/>
      <c r="AI16" s="38"/>
      <c r="AK16" s="2">
        <f t="shared" si="9"/>
        <v>0</v>
      </c>
    </row>
    <row r="17" spans="2:37">
      <c r="B17" s="7" t="s">
        <v>185</v>
      </c>
      <c r="C17" s="53"/>
      <c r="D17" s="225">
        <v>30000</v>
      </c>
      <c r="E17" s="58"/>
      <c r="F17" s="59"/>
      <c r="G17" s="79" t="str">
        <f t="shared" si="0"/>
        <v/>
      </c>
      <c r="H17" s="58"/>
      <c r="I17" s="59"/>
      <c r="J17" s="79" t="str">
        <f t="shared" si="1"/>
        <v/>
      </c>
      <c r="K17" s="58">
        <f>D17</f>
        <v>30000</v>
      </c>
      <c r="L17" s="59"/>
      <c r="M17" s="79">
        <f t="shared" si="2"/>
        <v>30000</v>
      </c>
      <c r="N17" s="58"/>
      <c r="O17" s="59"/>
      <c r="P17" s="79" t="str">
        <f t="shared" si="3"/>
        <v/>
      </c>
      <c r="Q17" s="58"/>
      <c r="R17" s="59"/>
      <c r="S17" s="79" t="str">
        <f t="shared" si="4"/>
        <v/>
      </c>
      <c r="T17" s="58"/>
      <c r="U17" s="59"/>
      <c r="V17" s="79" t="str">
        <f t="shared" si="5"/>
        <v/>
      </c>
      <c r="W17" s="58"/>
      <c r="X17" s="59"/>
      <c r="Y17" s="79" t="str">
        <f t="shared" si="7"/>
        <v/>
      </c>
      <c r="Z17" s="58"/>
      <c r="AA17" s="59"/>
      <c r="AB17" s="79" t="str">
        <f t="shared" si="6"/>
        <v/>
      </c>
      <c r="AC17" s="60"/>
      <c r="AD17" s="60"/>
      <c r="AE17" s="60"/>
      <c r="AF17" s="37"/>
      <c r="AG17" s="23"/>
      <c r="AH17" s="23"/>
      <c r="AI17" s="38"/>
      <c r="AK17" s="2">
        <f t="shared" si="9"/>
        <v>0</v>
      </c>
    </row>
    <row r="18" spans="2:37">
      <c r="B18" s="7" t="s">
        <v>186</v>
      </c>
      <c r="C18" s="53"/>
      <c r="D18" s="225">
        <v>21000</v>
      </c>
      <c r="E18" s="58"/>
      <c r="F18" s="59"/>
      <c r="G18" s="79" t="str">
        <f>IF(SUM(E18:F18)=0,"",SUM(E18:F18))</f>
        <v/>
      </c>
      <c r="H18" s="58"/>
      <c r="I18" s="59"/>
      <c r="J18" s="79" t="str">
        <f>IF(SUM(H18:I18)=0,"",SUM(H18:I18))</f>
        <v/>
      </c>
      <c r="K18" s="58"/>
      <c r="L18" s="59"/>
      <c r="M18" s="79" t="str">
        <f t="shared" si="2"/>
        <v/>
      </c>
      <c r="N18" s="58">
        <f>D18</f>
        <v>21000</v>
      </c>
      <c r="O18" s="59"/>
      <c r="P18" s="79">
        <f>IF(SUM(N18:O18)=0,"",SUM(N18:O18))</f>
        <v>21000</v>
      </c>
      <c r="Q18" s="58"/>
      <c r="R18" s="59"/>
      <c r="S18" s="79" t="str">
        <f>IF(SUM(Q18:R18)=0,"",SUM(Q18:R18))</f>
        <v/>
      </c>
      <c r="T18" s="58"/>
      <c r="U18" s="59"/>
      <c r="V18" s="79" t="str">
        <f>IF(SUM(T18:U18)=0,"",SUM(T18:U18))</f>
        <v/>
      </c>
      <c r="W18" s="58"/>
      <c r="X18" s="59"/>
      <c r="Y18" s="79" t="str">
        <f t="shared" si="7"/>
        <v/>
      </c>
      <c r="Z18" s="58"/>
      <c r="AA18" s="59"/>
      <c r="AB18" s="79" t="str">
        <f t="shared" si="6"/>
        <v/>
      </c>
      <c r="AC18" s="60"/>
      <c r="AD18" s="60"/>
      <c r="AE18" s="60"/>
      <c r="AF18" s="37"/>
      <c r="AG18" s="23"/>
      <c r="AH18" s="23"/>
      <c r="AI18" s="38"/>
      <c r="AK18" s="2">
        <f t="shared" si="9"/>
        <v>0</v>
      </c>
    </row>
    <row r="19" spans="2:37">
      <c r="B19" s="7" t="s">
        <v>187</v>
      </c>
      <c r="C19" s="53"/>
      <c r="D19" s="225">
        <v>10000</v>
      </c>
      <c r="E19" s="58"/>
      <c r="F19" s="59"/>
      <c r="G19" s="79" t="str">
        <f t="shared" si="0"/>
        <v/>
      </c>
      <c r="H19" s="58"/>
      <c r="I19" s="59"/>
      <c r="J19" s="79" t="str">
        <f t="shared" si="1"/>
        <v/>
      </c>
      <c r="K19" s="58"/>
      <c r="L19" s="59"/>
      <c r="M19" s="79" t="str">
        <f t="shared" si="2"/>
        <v/>
      </c>
      <c r="N19" s="58"/>
      <c r="O19" s="59"/>
      <c r="P19" s="79" t="str">
        <f t="shared" si="3"/>
        <v/>
      </c>
      <c r="Q19" s="58">
        <f>D19</f>
        <v>10000</v>
      </c>
      <c r="R19" s="59"/>
      <c r="S19" s="79">
        <f t="shared" si="4"/>
        <v>10000</v>
      </c>
      <c r="T19" s="58"/>
      <c r="U19" s="59"/>
      <c r="V19" s="79" t="str">
        <f t="shared" si="5"/>
        <v/>
      </c>
      <c r="W19" s="58"/>
      <c r="X19" s="59"/>
      <c r="Y19" s="79" t="str">
        <f t="shared" si="7"/>
        <v/>
      </c>
      <c r="Z19" s="58"/>
      <c r="AA19" s="59"/>
      <c r="AB19" s="79" t="str">
        <f t="shared" si="6"/>
        <v/>
      </c>
      <c r="AC19" s="60"/>
      <c r="AD19" s="60"/>
      <c r="AE19" s="60"/>
      <c r="AF19" s="37"/>
      <c r="AG19" s="23"/>
      <c r="AH19" s="23"/>
      <c r="AI19" s="38"/>
      <c r="AK19" s="2">
        <f t="shared" si="9"/>
        <v>0</v>
      </c>
    </row>
    <row r="20" spans="2:37">
      <c r="B20" s="7" t="s">
        <v>265</v>
      </c>
      <c r="C20" s="53"/>
      <c r="D20" s="225">
        <v>4000</v>
      </c>
      <c r="E20" s="58"/>
      <c r="F20" s="59"/>
      <c r="G20" s="79" t="str">
        <f t="shared" si="0"/>
        <v/>
      </c>
      <c r="H20" s="58"/>
      <c r="I20" s="59"/>
      <c r="J20" s="79" t="str">
        <f t="shared" si="1"/>
        <v/>
      </c>
      <c r="K20" s="58"/>
      <c r="L20" s="59"/>
      <c r="M20" s="79" t="str">
        <f t="shared" si="2"/>
        <v/>
      </c>
      <c r="N20" s="58"/>
      <c r="O20" s="59"/>
      <c r="P20" s="79" t="str">
        <f t="shared" si="3"/>
        <v/>
      </c>
      <c r="Q20" s="58"/>
      <c r="R20" s="59"/>
      <c r="S20" s="79" t="str">
        <f t="shared" si="4"/>
        <v/>
      </c>
      <c r="T20" s="58">
        <f>D20</f>
        <v>4000</v>
      </c>
      <c r="U20" s="59"/>
      <c r="V20" s="79">
        <f t="shared" si="5"/>
        <v>4000</v>
      </c>
      <c r="W20" s="58"/>
      <c r="X20" s="59"/>
      <c r="Y20" s="79" t="str">
        <f t="shared" si="7"/>
        <v/>
      </c>
      <c r="Z20" s="58"/>
      <c r="AA20" s="59"/>
      <c r="AB20" s="79" t="str">
        <f t="shared" si="6"/>
        <v/>
      </c>
      <c r="AC20" s="60"/>
      <c r="AD20" s="60"/>
      <c r="AE20" s="60"/>
      <c r="AF20" s="37"/>
      <c r="AG20" s="23"/>
      <c r="AH20" s="23"/>
      <c r="AI20" s="38"/>
      <c r="AK20" s="2">
        <f t="shared" si="9"/>
        <v>0</v>
      </c>
    </row>
    <row r="21" spans="2:37">
      <c r="B21" s="7" t="s">
        <v>188</v>
      </c>
      <c r="C21" s="53"/>
      <c r="D21" s="225">
        <v>7300</v>
      </c>
      <c r="E21" s="58"/>
      <c r="F21" s="59"/>
      <c r="G21" s="79" t="str">
        <f>IF(SUM(E21:F21)=0,"",SUM(E21:F21))</f>
        <v/>
      </c>
      <c r="H21" s="58"/>
      <c r="I21" s="59"/>
      <c r="J21" s="79" t="str">
        <f>IF(SUM(H21:I21)=0,"",SUM(H21:I21))</f>
        <v/>
      </c>
      <c r="K21" s="58"/>
      <c r="L21" s="59"/>
      <c r="M21" s="79" t="str">
        <f>IF(SUM(K21:L21)=0,"",SUM(K21:L21))</f>
        <v/>
      </c>
      <c r="N21" s="58"/>
      <c r="O21" s="59"/>
      <c r="P21" s="79" t="str">
        <f>IF(SUM(N21:O21)=0,"",SUM(N21:O21))</f>
        <v/>
      </c>
      <c r="Q21" s="58"/>
      <c r="R21" s="59"/>
      <c r="S21" s="79" t="str">
        <f>IF(SUM(Q21:R21)=0,"",SUM(Q21:R21))</f>
        <v/>
      </c>
      <c r="T21" s="58"/>
      <c r="U21" s="59"/>
      <c r="V21" s="79" t="str">
        <f t="shared" si="5"/>
        <v/>
      </c>
      <c r="W21" s="58">
        <f>D21</f>
        <v>7300</v>
      </c>
      <c r="X21" s="59"/>
      <c r="Y21" s="79">
        <f t="shared" si="7"/>
        <v>7300</v>
      </c>
      <c r="Z21" s="58"/>
      <c r="AA21" s="59"/>
      <c r="AB21" s="79" t="str">
        <f t="shared" si="6"/>
        <v/>
      </c>
      <c r="AC21" s="60"/>
      <c r="AD21" s="60"/>
      <c r="AE21" s="60"/>
      <c r="AF21" s="37"/>
      <c r="AG21" s="23"/>
      <c r="AH21" s="23"/>
      <c r="AI21" s="38"/>
      <c r="AK21" s="2">
        <f t="shared" si="9"/>
        <v>0</v>
      </c>
    </row>
    <row r="22" spans="2:37">
      <c r="B22" s="7" t="s">
        <v>189</v>
      </c>
      <c r="C22" s="53"/>
      <c r="D22" s="225">
        <v>9300</v>
      </c>
      <c r="E22" s="58"/>
      <c r="F22" s="59"/>
      <c r="G22" s="79" t="str">
        <f>IF(SUM(E22:F22)=0,"",SUM(E22:F22))</f>
        <v/>
      </c>
      <c r="H22" s="58"/>
      <c r="I22" s="59"/>
      <c r="J22" s="79" t="str">
        <f>IF(SUM(H22:I22)=0,"",SUM(H22:I22))</f>
        <v/>
      </c>
      <c r="K22" s="58"/>
      <c r="L22" s="59"/>
      <c r="M22" s="79" t="str">
        <f t="shared" si="2"/>
        <v/>
      </c>
      <c r="N22" s="58"/>
      <c r="O22" s="59"/>
      <c r="P22" s="79" t="str">
        <f>IF(SUM(N22:O22)=0,"",SUM(N22:O22))</f>
        <v/>
      </c>
      <c r="Q22" s="58"/>
      <c r="R22" s="59"/>
      <c r="S22" s="79" t="str">
        <f t="shared" si="4"/>
        <v/>
      </c>
      <c r="T22" s="58"/>
      <c r="U22" s="59"/>
      <c r="V22" s="79" t="str">
        <f t="shared" si="5"/>
        <v/>
      </c>
      <c r="W22" s="58"/>
      <c r="X22" s="59"/>
      <c r="Y22" s="79" t="str">
        <f t="shared" si="7"/>
        <v/>
      </c>
      <c r="Z22" s="58">
        <f>D22</f>
        <v>9300</v>
      </c>
      <c r="AA22" s="59"/>
      <c r="AB22" s="79">
        <f t="shared" si="6"/>
        <v>9300</v>
      </c>
      <c r="AC22" s="60"/>
      <c r="AD22" s="60"/>
      <c r="AE22" s="60"/>
      <c r="AF22" s="37"/>
      <c r="AG22" s="23"/>
      <c r="AH22" s="23"/>
      <c r="AI22" s="38"/>
      <c r="AK22" s="2">
        <f t="shared" si="9"/>
        <v>0</v>
      </c>
    </row>
    <row r="23" spans="2:37">
      <c r="B23" s="7" t="s">
        <v>59</v>
      </c>
      <c r="C23" s="53"/>
      <c r="D23" s="225">
        <v>9000</v>
      </c>
      <c r="E23" s="58"/>
      <c r="F23" s="59"/>
      <c r="G23" s="79" t="str">
        <f t="shared" si="0"/>
        <v/>
      </c>
      <c r="H23" s="58"/>
      <c r="I23" s="59"/>
      <c r="J23" s="79" t="str">
        <f t="shared" si="1"/>
        <v/>
      </c>
      <c r="K23" s="58"/>
      <c r="L23" s="59"/>
      <c r="M23" s="79" t="str">
        <f t="shared" si="2"/>
        <v/>
      </c>
      <c r="N23" s="58"/>
      <c r="O23" s="59"/>
      <c r="P23" s="79" t="str">
        <f t="shared" si="3"/>
        <v/>
      </c>
      <c r="Q23" s="58"/>
      <c r="R23" s="59"/>
      <c r="S23" s="79" t="str">
        <f t="shared" si="4"/>
        <v/>
      </c>
      <c r="T23" s="58"/>
      <c r="U23" s="59"/>
      <c r="V23" s="79" t="str">
        <f t="shared" si="5"/>
        <v/>
      </c>
      <c r="W23" s="58"/>
      <c r="X23" s="59"/>
      <c r="Y23" s="79" t="str">
        <f t="shared" si="7"/>
        <v/>
      </c>
      <c r="Z23" s="58"/>
      <c r="AA23" s="59"/>
      <c r="AB23" s="79" t="str">
        <f t="shared" si="6"/>
        <v/>
      </c>
      <c r="AC23" s="60">
        <f>D23</f>
        <v>9000</v>
      </c>
      <c r="AD23" s="60"/>
      <c r="AE23" s="60"/>
      <c r="AF23" s="37"/>
      <c r="AG23" s="23"/>
      <c r="AH23" s="23"/>
      <c r="AI23" s="38"/>
      <c r="AK23" s="2">
        <f t="shared" si="9"/>
        <v>0</v>
      </c>
    </row>
    <row r="24" spans="2:37">
      <c r="B24" s="7" t="s">
        <v>60</v>
      </c>
      <c r="C24" s="53"/>
      <c r="D24" s="225">
        <v>6000</v>
      </c>
      <c r="E24" s="58"/>
      <c r="F24" s="59"/>
      <c r="G24" s="79" t="str">
        <f>IF(SUM(E24:F24)=0,"",SUM(E24:F24))</f>
        <v/>
      </c>
      <c r="H24" s="58"/>
      <c r="I24" s="59"/>
      <c r="J24" s="79" t="str">
        <f>IF(SUM(H24:I24)=0,"",SUM(H24:I24))</f>
        <v/>
      </c>
      <c r="K24" s="58"/>
      <c r="L24" s="59"/>
      <c r="M24" s="79" t="str">
        <f>IF(SUM(K24:L24)=0,"",SUM(K24:L24))</f>
        <v/>
      </c>
      <c r="N24" s="58"/>
      <c r="O24" s="59"/>
      <c r="P24" s="79" t="str">
        <f>IF(SUM(N24:O24)=0,"",SUM(N24:O24))</f>
        <v/>
      </c>
      <c r="Q24" s="58"/>
      <c r="R24" s="59"/>
      <c r="S24" s="79" t="str">
        <f>IF(SUM(Q24:R24)=0,"",SUM(Q24:R24))</f>
        <v/>
      </c>
      <c r="T24" s="58"/>
      <c r="U24" s="59"/>
      <c r="V24" s="79" t="str">
        <f>IF(SUM(T24:U24)=0,"",SUM(T24:U24))</f>
        <v/>
      </c>
      <c r="W24" s="58"/>
      <c r="X24" s="59"/>
      <c r="Y24" s="79" t="str">
        <f>IF(SUM(W24:X24)=0,"",SUM(W24:X24))</f>
        <v/>
      </c>
      <c r="Z24" s="58"/>
      <c r="AA24" s="59"/>
      <c r="AB24" s="79" t="str">
        <f>IF(SUM(Z24:AA24)=0,"",SUM(Z24:AA24))</f>
        <v/>
      </c>
      <c r="AC24" s="60"/>
      <c r="AD24" s="60">
        <f>D24</f>
        <v>6000</v>
      </c>
      <c r="AE24" s="60"/>
      <c r="AF24" s="37"/>
      <c r="AG24" s="23"/>
      <c r="AH24" s="23"/>
      <c r="AI24" s="38"/>
      <c r="AK24" s="2">
        <f>D24-SUM(G24,J24,M24,P24,S24,AD24,AE24,AF24,AG24,AH24,AI24,AC24,Y24,V24,AB24)</f>
        <v>0</v>
      </c>
    </row>
    <row r="25" spans="2:37">
      <c r="B25" s="7" t="s">
        <v>61</v>
      </c>
      <c r="C25" s="53"/>
      <c r="D25" s="225">
        <v>8000</v>
      </c>
      <c r="E25" s="58"/>
      <c r="F25" s="59"/>
      <c r="G25" s="79" t="str">
        <f>IF(SUM(E25:F25)=0,"",SUM(E25:F25))</f>
        <v/>
      </c>
      <c r="H25" s="58"/>
      <c r="I25" s="59"/>
      <c r="J25" s="79" t="str">
        <f>IF(SUM(H25:I25)=0,"",SUM(H25:I25))</f>
        <v/>
      </c>
      <c r="K25" s="58"/>
      <c r="L25" s="59"/>
      <c r="M25" s="79" t="str">
        <f>IF(SUM(K25:L25)=0,"",SUM(K25:L25))</f>
        <v/>
      </c>
      <c r="N25" s="58"/>
      <c r="O25" s="59"/>
      <c r="P25" s="79" t="str">
        <f>IF(SUM(N25:O25)=0,"",SUM(N25:O25))</f>
        <v/>
      </c>
      <c r="Q25" s="58"/>
      <c r="R25" s="59"/>
      <c r="S25" s="79" t="str">
        <f>IF(SUM(Q25:R25)=0,"",SUM(Q25:R25))</f>
        <v/>
      </c>
      <c r="T25" s="58"/>
      <c r="U25" s="59"/>
      <c r="V25" s="79" t="str">
        <f>IF(SUM(T25:U25)=0,"",SUM(T25:U25))</f>
        <v/>
      </c>
      <c r="W25" s="58"/>
      <c r="X25" s="59"/>
      <c r="Y25" s="79" t="str">
        <f>IF(SUM(W25:X25)=0,"",SUM(W25:X25))</f>
        <v/>
      </c>
      <c r="Z25" s="58"/>
      <c r="AA25" s="59"/>
      <c r="AB25" s="79" t="str">
        <f>IF(SUM(Z25:AA25)=0,"",SUM(Z25:AA25))</f>
        <v/>
      </c>
      <c r="AC25" s="60"/>
      <c r="AD25" s="60">
        <f>D25</f>
        <v>8000</v>
      </c>
      <c r="AE25" s="60"/>
      <c r="AF25" s="37"/>
      <c r="AG25" s="23"/>
      <c r="AH25" s="23"/>
      <c r="AI25" s="38"/>
      <c r="AK25" s="2">
        <f>D25-SUM(G25,J25,M25,P25,S25,AD25,AE25,AF25,AG25,AH25,AI25,AC25,Y25,V25,AB25)</f>
        <v>0</v>
      </c>
    </row>
    <row r="26" spans="2:37">
      <c r="B26" s="7" t="s">
        <v>62</v>
      </c>
      <c r="C26" s="53"/>
      <c r="D26" s="225">
        <v>12000</v>
      </c>
      <c r="E26" s="58"/>
      <c r="F26" s="59"/>
      <c r="G26" s="79" t="str">
        <f>IF(SUM(E26:F26)=0,"",SUM(E26:F26))</f>
        <v/>
      </c>
      <c r="H26" s="58"/>
      <c r="I26" s="59"/>
      <c r="J26" s="79" t="str">
        <f>IF(SUM(H26:I26)=0,"",SUM(H26:I26))</f>
        <v/>
      </c>
      <c r="K26" s="58"/>
      <c r="L26" s="59"/>
      <c r="M26" s="79" t="str">
        <f>IF(SUM(K26:L26)=0,"",SUM(K26:L26))</f>
        <v/>
      </c>
      <c r="N26" s="58"/>
      <c r="O26" s="59"/>
      <c r="P26" s="79" t="str">
        <f>IF(SUM(N26:O26)=0,"",SUM(N26:O26))</f>
        <v/>
      </c>
      <c r="Q26" s="58"/>
      <c r="R26" s="59"/>
      <c r="S26" s="79" t="str">
        <f>IF(SUM(Q26:R26)=0,"",SUM(Q26:R26))</f>
        <v/>
      </c>
      <c r="T26" s="58"/>
      <c r="U26" s="59"/>
      <c r="V26" s="79" t="str">
        <f>IF(SUM(T26:U26)=0,"",SUM(T26:U26))</f>
        <v/>
      </c>
      <c r="W26" s="58"/>
      <c r="X26" s="59"/>
      <c r="Y26" s="79" t="str">
        <f>IF(SUM(W26:X26)=0,"",SUM(W26:X26))</f>
        <v/>
      </c>
      <c r="Z26" s="58"/>
      <c r="AA26" s="59"/>
      <c r="AB26" s="79" t="str">
        <f>IF(SUM(Z26:AA26)=0,"",SUM(Z26:AA26))</f>
        <v/>
      </c>
      <c r="AC26" s="60"/>
      <c r="AD26" s="60">
        <f>D26</f>
        <v>12000</v>
      </c>
      <c r="AE26" s="60"/>
      <c r="AF26" s="37"/>
      <c r="AG26" s="23"/>
      <c r="AH26" s="23"/>
      <c r="AI26" s="38"/>
      <c r="AK26" s="2">
        <f>D26-SUM(G26,J26,M26,P26,S26,AD26,AE26,AF26,AG26,AH26,AI26,AC26,Y26,V26,AB26)</f>
        <v>0</v>
      </c>
    </row>
    <row r="27" spans="2:37">
      <c r="B27" s="7" t="s">
        <v>63</v>
      </c>
      <c r="C27" s="53"/>
      <c r="D27" s="225">
        <v>1000</v>
      </c>
      <c r="E27" s="58"/>
      <c r="F27" s="59"/>
      <c r="G27" s="79" t="str">
        <f>IF(SUM(E27:F27)=0,"",SUM(E27:F27))</f>
        <v/>
      </c>
      <c r="H27" s="58"/>
      <c r="I27" s="59"/>
      <c r="J27" s="79" t="str">
        <f>IF(SUM(H27:I27)=0,"",SUM(H27:I27))</f>
        <v/>
      </c>
      <c r="K27" s="58"/>
      <c r="L27" s="59"/>
      <c r="M27" s="79" t="str">
        <f>IF(SUM(K27:L27)=0,"",SUM(K27:L27))</f>
        <v/>
      </c>
      <c r="N27" s="58"/>
      <c r="O27" s="59"/>
      <c r="P27" s="79" t="str">
        <f>IF(SUM(N27:O27)=0,"",SUM(N27:O27))</f>
        <v/>
      </c>
      <c r="Q27" s="58"/>
      <c r="R27" s="59"/>
      <c r="S27" s="79" t="str">
        <f>IF(SUM(Q27:R27)=0,"",SUM(Q27:R27))</f>
        <v/>
      </c>
      <c r="T27" s="58"/>
      <c r="U27" s="59"/>
      <c r="V27" s="79" t="str">
        <f>IF(SUM(T27:U27)=0,"",SUM(T27:U27))</f>
        <v/>
      </c>
      <c r="W27" s="58"/>
      <c r="X27" s="59"/>
      <c r="Y27" s="79" t="str">
        <f>IF(SUM(W27:X27)=0,"",SUM(W27:X27))</f>
        <v/>
      </c>
      <c r="Z27" s="58"/>
      <c r="AA27" s="59"/>
      <c r="AB27" s="79" t="str">
        <f>IF(SUM(Z27:AA27)=0,"",SUM(Z27:AA27))</f>
        <v/>
      </c>
      <c r="AC27" s="60"/>
      <c r="AD27" s="60"/>
      <c r="AE27" s="60">
        <f>D27</f>
        <v>1000</v>
      </c>
      <c r="AF27" s="37"/>
      <c r="AG27" s="23"/>
      <c r="AH27" s="23"/>
      <c r="AI27" s="38"/>
      <c r="AK27" s="2">
        <f>D27-SUM(G27,J27,M27,P27,S27,AD27,AE27,AF27,AG27,AH27,AI27,AC27,Y27,V27,AB27)</f>
        <v>0</v>
      </c>
    </row>
    <row r="28" spans="2:37">
      <c r="B28" s="7" t="s">
        <v>64</v>
      </c>
      <c r="C28" s="53"/>
      <c r="D28" s="225">
        <v>28000</v>
      </c>
      <c r="E28" s="58"/>
      <c r="F28" s="59"/>
      <c r="G28" s="79" t="str">
        <f t="shared" ref="G28" si="10">IF(SUM(E28:F28)=0,"",SUM(E28:F28))</f>
        <v/>
      </c>
      <c r="H28" s="58"/>
      <c r="I28" s="59"/>
      <c r="J28" s="79" t="str">
        <f t="shared" ref="J28" si="11">IF(SUM(H28:I28)=0,"",SUM(H28:I28))</f>
        <v/>
      </c>
      <c r="K28" s="58"/>
      <c r="L28" s="59"/>
      <c r="M28" s="79" t="str">
        <f t="shared" ref="M28" si="12">IF(SUM(K28:L28)=0,"",SUM(K28:L28))</f>
        <v/>
      </c>
      <c r="N28" s="58"/>
      <c r="O28" s="59"/>
      <c r="P28" s="79" t="str">
        <f t="shared" ref="P28" si="13">IF(SUM(N28:O28)=0,"",SUM(N28:O28))</f>
        <v/>
      </c>
      <c r="Q28" s="58"/>
      <c r="R28" s="59"/>
      <c r="S28" s="79" t="str">
        <f t="shared" ref="S28" si="14">IF(SUM(Q28:R28)=0,"",SUM(Q28:R28))</f>
        <v/>
      </c>
      <c r="T28" s="58"/>
      <c r="U28" s="59"/>
      <c r="V28" s="79" t="str">
        <f t="shared" ref="V28" si="15">IF(SUM(T28:U28)=0,"",SUM(T28:U28))</f>
        <v/>
      </c>
      <c r="W28" s="58"/>
      <c r="X28" s="59"/>
      <c r="Y28" s="79" t="str">
        <f t="shared" ref="Y28" si="16">IF(SUM(W28:X28)=0,"",SUM(W28:X28))</f>
        <v/>
      </c>
      <c r="Z28" s="58"/>
      <c r="AA28" s="59"/>
      <c r="AB28" s="79" t="str">
        <f t="shared" ref="AB28" si="17">IF(SUM(Z28:AA28)=0,"",SUM(Z28:AA28))</f>
        <v/>
      </c>
      <c r="AC28" s="60"/>
      <c r="AD28" s="60">
        <f>D28</f>
        <v>28000</v>
      </c>
      <c r="AE28" s="60"/>
      <c r="AF28" s="37"/>
      <c r="AG28" s="23"/>
      <c r="AH28" s="23"/>
      <c r="AI28" s="38"/>
      <c r="AK28" s="2">
        <f t="shared" ref="AK28" si="18">D28-SUM(G28,J28,M28,P28,S28,AD28,AE28,AF28,AG28,AH28,AI28,AC28,Y28,V28,AB28)</f>
        <v>0</v>
      </c>
    </row>
    <row r="29" spans="2:37">
      <c r="B29" s="7" t="s">
        <v>65</v>
      </c>
      <c r="C29" s="53"/>
      <c r="D29" s="225">
        <v>120000</v>
      </c>
      <c r="E29" s="58"/>
      <c r="F29" s="59">
        <f>D29</f>
        <v>120000</v>
      </c>
      <c r="G29" s="79">
        <f>IF(SUM(E29:F29)=0,"",SUM(E29:F29))</f>
        <v>120000</v>
      </c>
      <c r="H29" s="58"/>
      <c r="I29" s="59"/>
      <c r="J29" s="79" t="str">
        <f>IF(SUM(H29:I29)=0,"",SUM(H29:I29))</f>
        <v/>
      </c>
      <c r="K29" s="58"/>
      <c r="L29" s="59"/>
      <c r="M29" s="79" t="str">
        <f>IF(SUM(K29:L29)=0,"",SUM(K29:L29))</f>
        <v/>
      </c>
      <c r="N29" s="58"/>
      <c r="O29" s="59"/>
      <c r="P29" s="79" t="str">
        <f>IF(SUM(N29:O29)=0,"",SUM(N29:O29))</f>
        <v/>
      </c>
      <c r="Q29" s="58"/>
      <c r="R29" s="59"/>
      <c r="S29" s="79" t="str">
        <f>IF(SUM(Q29:R29)=0,"",SUM(Q29:R29))</f>
        <v/>
      </c>
      <c r="T29" s="58"/>
      <c r="U29" s="59"/>
      <c r="V29" s="79" t="str">
        <f>IF(SUM(T29:U29)=0,"",SUM(T29:U29))</f>
        <v/>
      </c>
      <c r="W29" s="58"/>
      <c r="X29" s="59"/>
      <c r="Y29" s="79" t="str">
        <f>IF(SUM(W29:X29)=0,"",SUM(W29:X29))</f>
        <v/>
      </c>
      <c r="Z29" s="58"/>
      <c r="AA29" s="59"/>
      <c r="AB29" s="79" t="str">
        <f>IF(SUM(Z29:AA29)=0,"",SUM(Z29:AA29))</f>
        <v/>
      </c>
      <c r="AC29" s="60"/>
      <c r="AD29" s="60"/>
      <c r="AE29" s="60"/>
      <c r="AF29" s="37"/>
      <c r="AG29" s="23"/>
      <c r="AH29" s="23"/>
      <c r="AI29" s="38"/>
      <c r="AK29" s="2">
        <f>D29-SUM(G29,J29,M29,P29,S29,AD29,AE29,AF29,AG29,AH29,AI29,AC29,Y29,V29,AB29)</f>
        <v>0</v>
      </c>
    </row>
    <row r="30" spans="2:37">
      <c r="B30" s="7" t="s">
        <v>66</v>
      </c>
      <c r="C30" s="53"/>
      <c r="D30" s="225">
        <v>14000</v>
      </c>
      <c r="E30" s="58"/>
      <c r="F30" s="59"/>
      <c r="G30" s="79" t="str">
        <f t="shared" si="0"/>
        <v/>
      </c>
      <c r="H30" s="58"/>
      <c r="I30" s="59"/>
      <c r="J30" s="79" t="str">
        <f t="shared" si="1"/>
        <v/>
      </c>
      <c r="K30" s="58"/>
      <c r="L30" s="59"/>
      <c r="M30" s="79" t="str">
        <f t="shared" si="2"/>
        <v/>
      </c>
      <c r="N30" s="58"/>
      <c r="O30" s="59"/>
      <c r="P30" s="79" t="str">
        <f t="shared" si="3"/>
        <v/>
      </c>
      <c r="Q30" s="58"/>
      <c r="R30" s="59"/>
      <c r="S30" s="79" t="str">
        <f t="shared" si="4"/>
        <v/>
      </c>
      <c r="T30" s="58"/>
      <c r="U30" s="59"/>
      <c r="V30" s="79" t="str">
        <f t="shared" si="5"/>
        <v/>
      </c>
      <c r="W30" s="58"/>
      <c r="X30" s="59"/>
      <c r="Y30" s="79" t="str">
        <f t="shared" si="7"/>
        <v/>
      </c>
      <c r="Z30" s="58"/>
      <c r="AA30" s="59"/>
      <c r="AB30" s="79" t="str">
        <f t="shared" si="6"/>
        <v/>
      </c>
      <c r="AC30" s="60">
        <f>D30</f>
        <v>14000</v>
      </c>
      <c r="AD30" s="60"/>
      <c r="AE30" s="60"/>
      <c r="AF30" s="37"/>
      <c r="AG30" s="23"/>
      <c r="AH30" s="23"/>
      <c r="AI30" s="38"/>
      <c r="AK30" s="2">
        <f t="shared" si="9"/>
        <v>0</v>
      </c>
    </row>
    <row r="31" spans="2:37">
      <c r="B31" s="7" t="s">
        <v>67</v>
      </c>
      <c r="C31" s="53"/>
      <c r="D31" s="225">
        <v>12000</v>
      </c>
      <c r="E31" s="58"/>
      <c r="F31" s="59"/>
      <c r="G31" s="79" t="str">
        <f t="shared" si="0"/>
        <v/>
      </c>
      <c r="H31" s="58"/>
      <c r="I31" s="59"/>
      <c r="J31" s="79" t="str">
        <f t="shared" si="1"/>
        <v/>
      </c>
      <c r="K31" s="58"/>
      <c r="L31" s="59"/>
      <c r="M31" s="79" t="str">
        <f t="shared" si="2"/>
        <v/>
      </c>
      <c r="N31" s="58"/>
      <c r="O31" s="59"/>
      <c r="P31" s="79" t="str">
        <f t="shared" si="3"/>
        <v/>
      </c>
      <c r="Q31" s="58"/>
      <c r="R31" s="59"/>
      <c r="S31" s="79" t="str">
        <f t="shared" si="4"/>
        <v/>
      </c>
      <c r="T31" s="58"/>
      <c r="U31" s="59"/>
      <c r="V31" s="79" t="str">
        <f t="shared" si="5"/>
        <v/>
      </c>
      <c r="W31" s="58"/>
      <c r="X31" s="59"/>
      <c r="Y31" s="79" t="str">
        <f t="shared" si="7"/>
        <v/>
      </c>
      <c r="Z31" s="58"/>
      <c r="AA31" s="59"/>
      <c r="AB31" s="79" t="str">
        <f t="shared" si="6"/>
        <v/>
      </c>
      <c r="AC31" s="60"/>
      <c r="AD31" s="60"/>
      <c r="AE31" s="60">
        <f>D31</f>
        <v>12000</v>
      </c>
      <c r="AF31" s="37"/>
      <c r="AG31" s="23"/>
      <c r="AH31" s="23"/>
      <c r="AI31" s="38"/>
      <c r="AK31" s="2">
        <f t="shared" si="9"/>
        <v>0</v>
      </c>
    </row>
    <row r="32" spans="2:37">
      <c r="B32" s="7" t="s">
        <v>68</v>
      </c>
      <c r="C32" s="53"/>
      <c r="D32" s="225">
        <v>20000</v>
      </c>
      <c r="E32" s="58"/>
      <c r="F32" s="59"/>
      <c r="G32" s="79" t="str">
        <f t="shared" si="0"/>
        <v/>
      </c>
      <c r="H32" s="58"/>
      <c r="I32" s="59"/>
      <c r="J32" s="79" t="str">
        <f t="shared" si="1"/>
        <v/>
      </c>
      <c r="K32" s="58"/>
      <c r="L32" s="59"/>
      <c r="M32" s="79" t="str">
        <f t="shared" si="2"/>
        <v/>
      </c>
      <c r="N32" s="58"/>
      <c r="O32" s="59"/>
      <c r="P32" s="79" t="str">
        <f t="shared" si="3"/>
        <v/>
      </c>
      <c r="Q32" s="58"/>
      <c r="R32" s="59"/>
      <c r="S32" s="79" t="str">
        <f t="shared" si="4"/>
        <v/>
      </c>
      <c r="T32" s="58"/>
      <c r="U32" s="59"/>
      <c r="V32" s="79" t="str">
        <f t="shared" si="5"/>
        <v/>
      </c>
      <c r="W32" s="58"/>
      <c r="X32" s="59"/>
      <c r="Y32" s="79" t="str">
        <f t="shared" si="7"/>
        <v/>
      </c>
      <c r="Z32" s="58"/>
      <c r="AA32" s="59"/>
      <c r="AB32" s="79" t="str">
        <f t="shared" si="6"/>
        <v/>
      </c>
      <c r="AC32" s="60"/>
      <c r="AD32" s="60"/>
      <c r="AE32" s="60">
        <f>D32</f>
        <v>20000</v>
      </c>
      <c r="AF32" s="37"/>
      <c r="AG32" s="23"/>
      <c r="AH32" s="23"/>
      <c r="AI32" s="38"/>
      <c r="AK32" s="2">
        <f t="shared" si="9"/>
        <v>0</v>
      </c>
    </row>
    <row r="33" spans="2:37">
      <c r="B33" s="15" t="s">
        <v>69</v>
      </c>
      <c r="C33" s="72"/>
      <c r="D33" s="226">
        <v>500</v>
      </c>
      <c r="E33" s="61"/>
      <c r="F33" s="62"/>
      <c r="G33" s="80" t="str">
        <f t="shared" si="0"/>
        <v/>
      </c>
      <c r="H33" s="61"/>
      <c r="I33" s="62"/>
      <c r="J33" s="79" t="str">
        <f t="shared" si="1"/>
        <v/>
      </c>
      <c r="K33" s="61"/>
      <c r="L33" s="62"/>
      <c r="M33" s="79" t="str">
        <f t="shared" si="2"/>
        <v/>
      </c>
      <c r="N33" s="61"/>
      <c r="O33" s="62"/>
      <c r="P33" s="79" t="str">
        <f t="shared" si="3"/>
        <v/>
      </c>
      <c r="Q33" s="61"/>
      <c r="R33" s="62"/>
      <c r="S33" s="79" t="str">
        <f t="shared" si="4"/>
        <v/>
      </c>
      <c r="T33" s="61"/>
      <c r="U33" s="62"/>
      <c r="V33" s="79" t="str">
        <f t="shared" si="5"/>
        <v/>
      </c>
      <c r="W33" s="61"/>
      <c r="X33" s="62"/>
      <c r="Y33" s="79" t="str">
        <f t="shared" si="7"/>
        <v/>
      </c>
      <c r="Z33" s="61"/>
      <c r="AA33" s="62"/>
      <c r="AB33" s="79" t="str">
        <f t="shared" si="6"/>
        <v/>
      </c>
      <c r="AC33" s="63"/>
      <c r="AD33" s="63">
        <f>D33</f>
        <v>500</v>
      </c>
      <c r="AE33" s="63"/>
      <c r="AF33" s="39"/>
      <c r="AG33" s="24"/>
      <c r="AH33" s="24"/>
      <c r="AI33" s="40"/>
      <c r="AK33" s="2">
        <f t="shared" si="9"/>
        <v>0</v>
      </c>
    </row>
    <row r="34" spans="2:37">
      <c r="B34" s="7"/>
      <c r="C34" s="53"/>
      <c r="D34" s="20"/>
      <c r="E34" s="44"/>
      <c r="F34" s="41"/>
      <c r="G34" s="75"/>
      <c r="H34" s="44"/>
      <c r="I34" s="41"/>
      <c r="J34" s="89"/>
      <c r="K34" s="44"/>
      <c r="L34" s="41"/>
      <c r="M34" s="89"/>
      <c r="N34" s="44"/>
      <c r="O34" s="41"/>
      <c r="P34" s="89"/>
      <c r="Q34" s="44"/>
      <c r="R34" s="41"/>
      <c r="S34" s="89"/>
      <c r="T34" s="44"/>
      <c r="U34" s="41"/>
      <c r="V34" s="89"/>
      <c r="W34" s="44"/>
      <c r="X34" s="41"/>
      <c r="Y34" s="89"/>
      <c r="Z34" s="44"/>
      <c r="AA34" s="41"/>
      <c r="AB34" s="89"/>
      <c r="AC34" s="21"/>
      <c r="AD34" s="21"/>
      <c r="AE34" s="21"/>
      <c r="AF34" s="37"/>
      <c r="AG34" s="23"/>
      <c r="AH34" s="23"/>
      <c r="AI34" s="38"/>
    </row>
    <row r="35" spans="2:37">
      <c r="B35" s="12" t="s">
        <v>70</v>
      </c>
      <c r="C35" s="144"/>
      <c r="D35" s="22">
        <f t="shared" ref="D35:AI35" si="19">SUM(D6:D34)</f>
        <v>582400</v>
      </c>
      <c r="E35" s="45">
        <f t="shared" si="19"/>
        <v>80000</v>
      </c>
      <c r="F35" s="71">
        <f t="shared" si="19"/>
        <v>120000</v>
      </c>
      <c r="G35" s="76">
        <f t="shared" si="19"/>
        <v>200000</v>
      </c>
      <c r="H35" s="45">
        <f t="shared" si="19"/>
        <v>50000</v>
      </c>
      <c r="I35" s="71">
        <f t="shared" si="19"/>
        <v>55000</v>
      </c>
      <c r="J35" s="76">
        <f t="shared" si="19"/>
        <v>105000</v>
      </c>
      <c r="K35" s="45">
        <f t="shared" si="19"/>
        <v>30000</v>
      </c>
      <c r="L35" s="71">
        <f t="shared" si="19"/>
        <v>0</v>
      </c>
      <c r="M35" s="76">
        <f t="shared" si="19"/>
        <v>30000</v>
      </c>
      <c r="N35" s="45">
        <f t="shared" si="19"/>
        <v>21000</v>
      </c>
      <c r="O35" s="71">
        <f t="shared" si="19"/>
        <v>0</v>
      </c>
      <c r="P35" s="76">
        <f t="shared" si="19"/>
        <v>21000</v>
      </c>
      <c r="Q35" s="45">
        <f t="shared" si="19"/>
        <v>10000</v>
      </c>
      <c r="R35" s="71">
        <f t="shared" si="19"/>
        <v>0</v>
      </c>
      <c r="S35" s="90">
        <f t="shared" si="19"/>
        <v>10000</v>
      </c>
      <c r="T35" s="45">
        <f t="shared" si="19"/>
        <v>4000</v>
      </c>
      <c r="U35" s="71">
        <f t="shared" si="19"/>
        <v>0</v>
      </c>
      <c r="V35" s="90">
        <f t="shared" si="19"/>
        <v>4000</v>
      </c>
      <c r="W35" s="45">
        <f t="shared" si="19"/>
        <v>7300</v>
      </c>
      <c r="X35" s="71">
        <f t="shared" si="19"/>
        <v>0</v>
      </c>
      <c r="Y35" s="90">
        <f t="shared" si="19"/>
        <v>7300</v>
      </c>
      <c r="Z35" s="45">
        <f t="shared" si="19"/>
        <v>9300</v>
      </c>
      <c r="AA35" s="71">
        <f t="shared" si="19"/>
        <v>0</v>
      </c>
      <c r="AB35" s="90">
        <f t="shared" si="19"/>
        <v>9300</v>
      </c>
      <c r="AC35" s="22">
        <f t="shared" si="19"/>
        <v>23000</v>
      </c>
      <c r="AD35" s="22">
        <f t="shared" si="19"/>
        <v>128300</v>
      </c>
      <c r="AE35" s="29">
        <f t="shared" si="19"/>
        <v>44500</v>
      </c>
      <c r="AF35" s="39">
        <f t="shared" si="19"/>
        <v>0</v>
      </c>
      <c r="AG35" s="24">
        <f t="shared" si="19"/>
        <v>0</v>
      </c>
      <c r="AH35" s="24">
        <f t="shared" si="19"/>
        <v>0</v>
      </c>
      <c r="AI35" s="40">
        <f t="shared" si="19"/>
        <v>0</v>
      </c>
      <c r="AK35" s="2">
        <f t="shared" si="9"/>
        <v>0</v>
      </c>
    </row>
    <row r="36" spans="2:37">
      <c r="B36" s="7"/>
      <c r="C36" s="53"/>
      <c r="D36" s="20"/>
      <c r="E36" s="44"/>
      <c r="F36" s="41"/>
      <c r="G36" s="75"/>
      <c r="H36" s="44"/>
      <c r="I36" s="41"/>
      <c r="J36" s="75"/>
      <c r="K36" s="44"/>
      <c r="L36" s="41"/>
      <c r="M36" s="75"/>
      <c r="N36" s="44"/>
      <c r="O36" s="41"/>
      <c r="P36" s="75"/>
      <c r="Q36" s="44"/>
      <c r="R36" s="41"/>
      <c r="S36" s="75"/>
      <c r="T36" s="44"/>
      <c r="U36" s="41"/>
      <c r="V36" s="75"/>
      <c r="W36" s="44"/>
      <c r="X36" s="41"/>
      <c r="Y36" s="75"/>
      <c r="Z36" s="44"/>
      <c r="AA36" s="41"/>
      <c r="AB36" s="75"/>
      <c r="AC36" s="21"/>
      <c r="AD36" s="21"/>
      <c r="AE36" s="21"/>
      <c r="AF36" s="37"/>
      <c r="AG36" s="23"/>
      <c r="AH36" s="23"/>
      <c r="AI36" s="38"/>
      <c r="AK36" s="2">
        <f t="shared" si="9"/>
        <v>0</v>
      </c>
    </row>
    <row r="37" spans="2:37">
      <c r="B37" s="7" t="s">
        <v>71</v>
      </c>
      <c r="C37" s="53"/>
      <c r="D37" s="227">
        <v>0</v>
      </c>
      <c r="E37" s="58"/>
      <c r="F37" s="59"/>
      <c r="G37" s="79" t="str">
        <f>IF(SUM(E37:F37)=0,"",SUM(E37:F37))</f>
        <v/>
      </c>
      <c r="H37" s="58"/>
      <c r="I37" s="59"/>
      <c r="J37" s="79" t="str">
        <f>IF(SUM(H37:I37)=0,"",SUM(H37:I37))</f>
        <v/>
      </c>
      <c r="K37" s="58"/>
      <c r="L37" s="59"/>
      <c r="M37" s="79" t="str">
        <f>IF(SUM(K37:L37)=0,"",SUM(K37:L37))</f>
        <v/>
      </c>
      <c r="N37" s="58"/>
      <c r="O37" s="59"/>
      <c r="P37" s="79" t="str">
        <f>IF(SUM(N37:O37)=0,"",SUM(N37:O37))</f>
        <v/>
      </c>
      <c r="Q37" s="58"/>
      <c r="R37" s="59"/>
      <c r="S37" s="79" t="str">
        <f>IF(SUM(Q37:R37)=0,"",SUM(Q37:R37))</f>
        <v/>
      </c>
      <c r="T37" s="58"/>
      <c r="U37" s="59"/>
      <c r="V37" s="79" t="str">
        <f>IF(SUM(T37:U37)=0,"",SUM(T37:U37))</f>
        <v/>
      </c>
      <c r="W37" s="58"/>
      <c r="X37" s="59"/>
      <c r="Y37" s="79" t="str">
        <f>IF(SUM(W37:X37)=0,"",SUM(W37:X37))</f>
        <v/>
      </c>
      <c r="Z37" s="58"/>
      <c r="AA37" s="59"/>
      <c r="AB37" s="79" t="str">
        <f>IF(SUM(Z37:AA37)=0,"",SUM(Z37:AA37))</f>
        <v/>
      </c>
      <c r="AC37" s="60"/>
      <c r="AD37" s="60"/>
      <c r="AE37" s="60"/>
      <c r="AF37" s="64"/>
      <c r="AG37" s="65"/>
      <c r="AH37" s="65"/>
      <c r="AI37" s="66">
        <f>D37</f>
        <v>0</v>
      </c>
      <c r="AK37" s="2">
        <f t="shared" si="9"/>
        <v>0</v>
      </c>
    </row>
    <row r="38" spans="2:37">
      <c r="B38" s="7" t="s">
        <v>72</v>
      </c>
      <c r="C38" s="53"/>
      <c r="D38" s="227">
        <v>175000</v>
      </c>
      <c r="E38" s="58"/>
      <c r="F38" s="59"/>
      <c r="G38" s="79" t="str">
        <f t="shared" ref="G38:G51" si="20">IF(SUM(E38:F38)=0,"",SUM(E38:F38))</f>
        <v/>
      </c>
      <c r="H38" s="58"/>
      <c r="I38" s="59"/>
      <c r="J38" s="79" t="str">
        <f t="shared" ref="J38:J51" si="21">IF(SUM(H38:I38)=0,"",SUM(H38:I38))</f>
        <v/>
      </c>
      <c r="K38" s="58"/>
      <c r="L38" s="59"/>
      <c r="M38" s="79" t="str">
        <f t="shared" ref="M38:M51" si="22">IF(SUM(K38:L38)=0,"",SUM(K38:L38))</f>
        <v/>
      </c>
      <c r="N38" s="58"/>
      <c r="O38" s="59"/>
      <c r="P38" s="79" t="str">
        <f t="shared" ref="P38:P51" si="23">IF(SUM(N38:O38)=0,"",SUM(N38:O38))</f>
        <v/>
      </c>
      <c r="Q38" s="58"/>
      <c r="R38" s="59"/>
      <c r="S38" s="79" t="str">
        <f t="shared" ref="S38:S51" si="24">IF(SUM(Q38:R38)=0,"",SUM(Q38:R38))</f>
        <v/>
      </c>
      <c r="T38" s="58"/>
      <c r="U38" s="59"/>
      <c r="V38" s="79" t="str">
        <f t="shared" ref="V38:V51" si="25">IF(SUM(T38:U38)=0,"",SUM(T38:U38))</f>
        <v/>
      </c>
      <c r="W38" s="58"/>
      <c r="X38" s="59"/>
      <c r="Y38" s="79" t="str">
        <f t="shared" ref="Y38:Y51" si="26">IF(SUM(W38:X38)=0,"",SUM(W38:X38))</f>
        <v/>
      </c>
      <c r="Z38" s="58"/>
      <c r="AA38" s="59"/>
      <c r="AB38" s="79" t="str">
        <f t="shared" ref="AB38:AB45" si="27">IF(SUM(Z38:AA38)=0,"",SUM(Z38:AA38))</f>
        <v/>
      </c>
      <c r="AC38" s="60"/>
      <c r="AD38" s="60"/>
      <c r="AE38" s="60"/>
      <c r="AF38" s="64"/>
      <c r="AG38" s="65"/>
      <c r="AH38" s="65">
        <f>D38</f>
        <v>175000</v>
      </c>
      <c r="AI38" s="66"/>
      <c r="AK38" s="2">
        <f t="shared" si="9"/>
        <v>0</v>
      </c>
    </row>
    <row r="39" spans="2:37">
      <c r="B39" s="7" t="s">
        <v>190</v>
      </c>
      <c r="C39" s="53"/>
      <c r="D39" s="227">
        <v>240000</v>
      </c>
      <c r="E39" s="58"/>
      <c r="F39" s="59"/>
      <c r="G39" s="79" t="str">
        <f t="shared" si="20"/>
        <v/>
      </c>
      <c r="H39" s="58"/>
      <c r="I39" s="59"/>
      <c r="J39" s="79" t="str">
        <f t="shared" si="21"/>
        <v/>
      </c>
      <c r="K39" s="58"/>
      <c r="L39" s="59"/>
      <c r="M39" s="79" t="str">
        <f t="shared" si="22"/>
        <v/>
      </c>
      <c r="N39" s="58"/>
      <c r="O39" s="59"/>
      <c r="P39" s="79" t="str">
        <f t="shared" si="23"/>
        <v/>
      </c>
      <c r="Q39" s="58"/>
      <c r="R39" s="59"/>
      <c r="S39" s="79" t="str">
        <f t="shared" si="24"/>
        <v/>
      </c>
      <c r="T39" s="58"/>
      <c r="U39" s="59"/>
      <c r="V39" s="79" t="str">
        <f t="shared" si="25"/>
        <v/>
      </c>
      <c r="W39" s="58"/>
      <c r="X39" s="59"/>
      <c r="Y39" s="79" t="str">
        <f t="shared" si="26"/>
        <v/>
      </c>
      <c r="Z39" s="58"/>
      <c r="AA39" s="59"/>
      <c r="AB39" s="79" t="str">
        <f t="shared" si="27"/>
        <v/>
      </c>
      <c r="AC39" s="60"/>
      <c r="AD39" s="60"/>
      <c r="AE39" s="60"/>
      <c r="AF39" s="64">
        <f>D39</f>
        <v>240000</v>
      </c>
      <c r="AG39" s="65"/>
      <c r="AH39" s="65"/>
      <c r="AI39" s="66"/>
      <c r="AK39" s="2">
        <f t="shared" si="9"/>
        <v>0</v>
      </c>
    </row>
    <row r="40" spans="2:37">
      <c r="B40" s="7" t="s">
        <v>191</v>
      </c>
      <c r="C40" s="53"/>
      <c r="D40" s="227">
        <v>1000</v>
      </c>
      <c r="E40" s="58"/>
      <c r="F40" s="59"/>
      <c r="G40" s="79" t="str">
        <f t="shared" si="20"/>
        <v/>
      </c>
      <c r="H40" s="58"/>
      <c r="I40" s="59"/>
      <c r="J40" s="79" t="str">
        <f t="shared" si="21"/>
        <v/>
      </c>
      <c r="K40" s="58"/>
      <c r="L40" s="59"/>
      <c r="M40" s="79" t="str">
        <f t="shared" si="22"/>
        <v/>
      </c>
      <c r="N40" s="58"/>
      <c r="O40" s="59"/>
      <c r="P40" s="79" t="str">
        <f t="shared" si="23"/>
        <v/>
      </c>
      <c r="Q40" s="58"/>
      <c r="R40" s="59"/>
      <c r="S40" s="79" t="str">
        <f t="shared" si="24"/>
        <v/>
      </c>
      <c r="T40" s="58"/>
      <c r="U40" s="59"/>
      <c r="V40" s="79" t="str">
        <f t="shared" si="25"/>
        <v/>
      </c>
      <c r="W40" s="58"/>
      <c r="X40" s="59"/>
      <c r="Y40" s="79" t="str">
        <f t="shared" si="26"/>
        <v/>
      </c>
      <c r="Z40" s="58"/>
      <c r="AA40" s="59"/>
      <c r="AB40" s="79" t="str">
        <f t="shared" si="27"/>
        <v/>
      </c>
      <c r="AC40" s="60"/>
      <c r="AD40" s="60"/>
      <c r="AE40" s="60"/>
      <c r="AF40" s="64">
        <f>D40</f>
        <v>1000</v>
      </c>
      <c r="AG40" s="65"/>
      <c r="AH40" s="65"/>
      <c r="AI40" s="66"/>
      <c r="AK40" s="2">
        <f t="shared" si="9"/>
        <v>0</v>
      </c>
    </row>
    <row r="41" spans="2:37">
      <c r="B41" s="7" t="s">
        <v>177</v>
      </c>
      <c r="C41" s="53"/>
      <c r="D41" s="227">
        <v>100000</v>
      </c>
      <c r="E41" s="58"/>
      <c r="F41" s="59"/>
      <c r="G41" s="79" t="str">
        <f t="shared" si="20"/>
        <v/>
      </c>
      <c r="H41" s="58"/>
      <c r="I41" s="59"/>
      <c r="J41" s="79" t="str">
        <f t="shared" si="21"/>
        <v/>
      </c>
      <c r="K41" s="58"/>
      <c r="L41" s="59"/>
      <c r="M41" s="79" t="str">
        <f t="shared" si="22"/>
        <v/>
      </c>
      <c r="N41" s="58"/>
      <c r="O41" s="59"/>
      <c r="P41" s="79" t="str">
        <f t="shared" si="23"/>
        <v/>
      </c>
      <c r="Q41" s="58"/>
      <c r="R41" s="59"/>
      <c r="S41" s="79" t="str">
        <f t="shared" si="24"/>
        <v/>
      </c>
      <c r="T41" s="58"/>
      <c r="U41" s="59"/>
      <c r="V41" s="79" t="str">
        <f t="shared" si="25"/>
        <v/>
      </c>
      <c r="W41" s="58"/>
      <c r="X41" s="59"/>
      <c r="Y41" s="79" t="str">
        <f t="shared" si="26"/>
        <v/>
      </c>
      <c r="Z41" s="58"/>
      <c r="AA41" s="59"/>
      <c r="AB41" s="79" t="str">
        <f t="shared" si="27"/>
        <v/>
      </c>
      <c r="AC41" s="60"/>
      <c r="AD41" s="60"/>
      <c r="AE41" s="60"/>
      <c r="AF41" s="64"/>
      <c r="AG41" s="65">
        <f>D41</f>
        <v>100000</v>
      </c>
      <c r="AH41" s="65"/>
      <c r="AI41" s="66"/>
      <c r="AK41" s="2">
        <f t="shared" si="9"/>
        <v>0</v>
      </c>
    </row>
    <row r="42" spans="2:37">
      <c r="B42" s="7" t="s">
        <v>259</v>
      </c>
      <c r="C42" s="53"/>
      <c r="D42" s="227">
        <v>14400</v>
      </c>
      <c r="E42" s="58"/>
      <c r="F42" s="59"/>
      <c r="G42" s="79" t="str">
        <f t="shared" si="20"/>
        <v/>
      </c>
      <c r="H42" s="58"/>
      <c r="I42" s="59"/>
      <c r="J42" s="79" t="str">
        <f t="shared" si="21"/>
        <v/>
      </c>
      <c r="K42" s="58"/>
      <c r="L42" s="59"/>
      <c r="M42" s="79" t="str">
        <f t="shared" si="22"/>
        <v/>
      </c>
      <c r="N42" s="58"/>
      <c r="O42" s="59"/>
      <c r="P42" s="79" t="str">
        <f t="shared" si="23"/>
        <v/>
      </c>
      <c r="Q42" s="58"/>
      <c r="R42" s="59">
        <f>+D42</f>
        <v>14400</v>
      </c>
      <c r="S42" s="79">
        <f t="shared" si="24"/>
        <v>14400</v>
      </c>
      <c r="T42" s="58"/>
      <c r="U42" s="59"/>
      <c r="V42" s="79" t="str">
        <f t="shared" si="25"/>
        <v/>
      </c>
      <c r="W42" s="58"/>
      <c r="X42" s="59"/>
      <c r="Y42" s="79" t="str">
        <f t="shared" si="26"/>
        <v/>
      </c>
      <c r="Z42" s="58"/>
      <c r="AA42" s="59"/>
      <c r="AB42" s="79" t="str">
        <f t="shared" si="27"/>
        <v/>
      </c>
      <c r="AC42" s="60"/>
      <c r="AD42" s="60"/>
      <c r="AE42" s="60"/>
      <c r="AF42" s="64"/>
      <c r="AG42" s="65"/>
      <c r="AH42" s="65"/>
      <c r="AI42" s="66"/>
      <c r="AK42" s="2">
        <f t="shared" si="9"/>
        <v>0</v>
      </c>
    </row>
    <row r="43" spans="2:37">
      <c r="B43" s="7" t="s">
        <v>192</v>
      </c>
      <c r="C43" s="53"/>
      <c r="D43" s="227">
        <v>500</v>
      </c>
      <c r="E43" s="58"/>
      <c r="F43" s="59"/>
      <c r="G43" s="79" t="str">
        <f t="shared" si="20"/>
        <v/>
      </c>
      <c r="H43" s="58"/>
      <c r="I43" s="59"/>
      <c r="J43" s="79" t="str">
        <f t="shared" si="21"/>
        <v/>
      </c>
      <c r="K43" s="58"/>
      <c r="L43" s="59"/>
      <c r="M43" s="79" t="str">
        <f t="shared" si="22"/>
        <v/>
      </c>
      <c r="N43" s="58"/>
      <c r="O43" s="59"/>
      <c r="P43" s="79" t="str">
        <f t="shared" si="23"/>
        <v/>
      </c>
      <c r="Q43" s="58"/>
      <c r="R43" s="59"/>
      <c r="S43" s="79" t="str">
        <f t="shared" si="24"/>
        <v/>
      </c>
      <c r="T43" s="58"/>
      <c r="U43" s="59"/>
      <c r="V43" s="79" t="str">
        <f t="shared" si="25"/>
        <v/>
      </c>
      <c r="W43" s="58"/>
      <c r="X43" s="59"/>
      <c r="Y43" s="79" t="str">
        <f t="shared" si="26"/>
        <v/>
      </c>
      <c r="Z43" s="58"/>
      <c r="AA43" s="59"/>
      <c r="AB43" s="79" t="str">
        <f t="shared" si="27"/>
        <v/>
      </c>
      <c r="AC43" s="60"/>
      <c r="AD43" s="60"/>
      <c r="AE43" s="60">
        <f>D43</f>
        <v>500</v>
      </c>
      <c r="AF43" s="64"/>
      <c r="AG43" s="65"/>
      <c r="AH43" s="65"/>
      <c r="AI43" s="66"/>
      <c r="AK43" s="2">
        <f t="shared" si="9"/>
        <v>0</v>
      </c>
    </row>
    <row r="44" spans="2:37">
      <c r="B44" s="7" t="s">
        <v>266</v>
      </c>
      <c r="C44" s="53"/>
      <c r="D44" s="227">
        <v>0</v>
      </c>
      <c r="E44" s="58"/>
      <c r="F44" s="59"/>
      <c r="G44" s="79" t="str">
        <f t="shared" si="20"/>
        <v/>
      </c>
      <c r="H44" s="58"/>
      <c r="I44" s="59">
        <f>D44</f>
        <v>0</v>
      </c>
      <c r="J44" s="79" t="str">
        <f t="shared" si="21"/>
        <v/>
      </c>
      <c r="K44" s="58"/>
      <c r="L44" s="59"/>
      <c r="M44" s="79" t="str">
        <f t="shared" si="22"/>
        <v/>
      </c>
      <c r="N44" s="58"/>
      <c r="O44" s="59"/>
      <c r="P44" s="79" t="str">
        <f t="shared" si="23"/>
        <v/>
      </c>
      <c r="Q44" s="58"/>
      <c r="R44" s="59"/>
      <c r="S44" s="79" t="str">
        <f t="shared" si="24"/>
        <v/>
      </c>
      <c r="T44" s="58"/>
      <c r="U44" s="59"/>
      <c r="V44" s="79" t="str">
        <f t="shared" si="25"/>
        <v/>
      </c>
      <c r="W44" s="58"/>
      <c r="X44" s="59"/>
      <c r="Y44" s="79" t="str">
        <f t="shared" si="26"/>
        <v/>
      </c>
      <c r="Z44" s="58"/>
      <c r="AA44" s="59"/>
      <c r="AB44" s="79" t="str">
        <f t="shared" si="27"/>
        <v/>
      </c>
      <c r="AC44" s="60"/>
      <c r="AD44" s="60"/>
      <c r="AE44" s="60"/>
      <c r="AF44" s="64"/>
      <c r="AG44" s="65"/>
      <c r="AH44" s="65"/>
      <c r="AI44" s="66"/>
      <c r="AK44" s="2">
        <f t="shared" si="9"/>
        <v>0</v>
      </c>
    </row>
    <row r="45" spans="2:37">
      <c r="B45" s="7" t="s">
        <v>270</v>
      </c>
      <c r="C45" s="53"/>
      <c r="D45" s="227">
        <v>38000</v>
      </c>
      <c r="E45" s="58"/>
      <c r="F45" s="59"/>
      <c r="G45" s="79" t="str">
        <f t="shared" si="20"/>
        <v/>
      </c>
      <c r="H45" s="58"/>
      <c r="I45" s="59"/>
      <c r="J45" s="79" t="str">
        <f t="shared" si="21"/>
        <v/>
      </c>
      <c r="K45" s="58"/>
      <c r="L45" s="59">
        <f>D45</f>
        <v>38000</v>
      </c>
      <c r="M45" s="79">
        <f t="shared" si="22"/>
        <v>38000</v>
      </c>
      <c r="N45" s="58"/>
      <c r="O45" s="59"/>
      <c r="P45" s="79" t="str">
        <f t="shared" si="23"/>
        <v/>
      </c>
      <c r="Q45" s="58"/>
      <c r="R45" s="59"/>
      <c r="S45" s="79" t="str">
        <f t="shared" si="24"/>
        <v/>
      </c>
      <c r="T45" s="58"/>
      <c r="U45" s="59"/>
      <c r="V45" s="79" t="str">
        <f t="shared" si="25"/>
        <v/>
      </c>
      <c r="W45" s="58"/>
      <c r="X45" s="59"/>
      <c r="Y45" s="79" t="str">
        <f t="shared" si="26"/>
        <v/>
      </c>
      <c r="Z45" s="58"/>
      <c r="AA45" s="59"/>
      <c r="AB45" s="79" t="str">
        <f t="shared" si="27"/>
        <v/>
      </c>
      <c r="AC45" s="60"/>
      <c r="AD45" s="60"/>
      <c r="AE45" s="60"/>
      <c r="AF45" s="64"/>
      <c r="AG45" s="65"/>
      <c r="AH45" s="65"/>
      <c r="AI45" s="66"/>
      <c r="AK45" s="2">
        <f t="shared" si="9"/>
        <v>0</v>
      </c>
    </row>
    <row r="46" spans="2:37">
      <c r="B46" s="7" t="s">
        <v>271</v>
      </c>
      <c r="C46" s="53"/>
      <c r="D46" s="227">
        <v>5500</v>
      </c>
      <c r="E46" s="58"/>
      <c r="F46" s="59"/>
      <c r="G46" s="79" t="str">
        <f t="shared" si="20"/>
        <v/>
      </c>
      <c r="H46" s="58"/>
      <c r="I46" s="59"/>
      <c r="J46" s="79" t="str">
        <f>IF(SUM(H46:I46)=0,"",SUM(H46:I46))</f>
        <v/>
      </c>
      <c r="K46" s="58"/>
      <c r="L46" s="59"/>
      <c r="M46" s="79" t="str">
        <f>IF(SUM(K46:L46)=0,"",SUM(K46:L46))</f>
        <v/>
      </c>
      <c r="N46" s="58"/>
      <c r="O46" s="59">
        <f>+D46</f>
        <v>5500</v>
      </c>
      <c r="P46" s="79">
        <f>IF(SUM(N46:O46)=0,"",SUM(N46:O46))</f>
        <v>5500</v>
      </c>
      <c r="Q46" s="58"/>
      <c r="R46" s="59"/>
      <c r="S46" s="79" t="str">
        <f>IF(SUM(Q46:R46)=0,"",SUM(Q46:R46))</f>
        <v/>
      </c>
      <c r="T46" s="58"/>
      <c r="U46" s="59"/>
      <c r="V46" s="79" t="str">
        <f>IF(SUM(T46:U46)=0,"",SUM(T46:U46))</f>
        <v/>
      </c>
      <c r="W46" s="58"/>
      <c r="X46" s="59"/>
      <c r="Y46" s="79" t="str">
        <f>IF(SUM(W46:X46)=0,"",SUM(W46:X46))</f>
        <v/>
      </c>
      <c r="Z46" s="58"/>
      <c r="AA46" s="59"/>
      <c r="AB46" s="79" t="str">
        <f>IF(SUM(Z46:AA46)=0,"",SUM(Z46:AA46))</f>
        <v/>
      </c>
      <c r="AC46" s="60"/>
      <c r="AD46" s="60"/>
      <c r="AE46" s="60"/>
      <c r="AF46" s="64"/>
      <c r="AG46" s="65"/>
      <c r="AH46" s="65"/>
      <c r="AI46" s="66"/>
      <c r="AK46" s="2">
        <f t="shared" si="9"/>
        <v>0</v>
      </c>
    </row>
    <row r="47" spans="2:37">
      <c r="B47" s="7" t="s">
        <v>267</v>
      </c>
      <c r="C47" s="53"/>
      <c r="D47" s="227">
        <v>1100</v>
      </c>
      <c r="E47" s="58"/>
      <c r="F47" s="59"/>
      <c r="G47" s="79" t="str">
        <f t="shared" si="20"/>
        <v/>
      </c>
      <c r="H47" s="58"/>
      <c r="I47" s="59"/>
      <c r="J47" s="79" t="str">
        <f t="shared" si="21"/>
        <v/>
      </c>
      <c r="K47" s="58"/>
      <c r="L47" s="59"/>
      <c r="M47" s="79" t="str">
        <f t="shared" si="22"/>
        <v/>
      </c>
      <c r="N47" s="58"/>
      <c r="O47" s="59"/>
      <c r="P47" s="79" t="str">
        <f t="shared" si="23"/>
        <v/>
      </c>
      <c r="Q47" s="58"/>
      <c r="R47" s="59"/>
      <c r="S47" s="79" t="str">
        <f t="shared" si="24"/>
        <v/>
      </c>
      <c r="T47" s="58"/>
      <c r="U47" s="59">
        <f>+D47</f>
        <v>1100</v>
      </c>
      <c r="V47" s="79">
        <f t="shared" si="25"/>
        <v>1100</v>
      </c>
      <c r="W47" s="58"/>
      <c r="X47" s="59"/>
      <c r="Y47" s="79" t="str">
        <f t="shared" si="26"/>
        <v/>
      </c>
      <c r="Z47" s="58"/>
      <c r="AA47" s="59"/>
      <c r="AB47" s="79" t="str">
        <f t="shared" ref="AB47" si="28">IF(SUM(Z47:AA47)=0,"",SUM(Z47:AA47))</f>
        <v/>
      </c>
      <c r="AC47" s="60"/>
      <c r="AD47" s="60"/>
      <c r="AE47" s="60"/>
      <c r="AF47" s="64"/>
      <c r="AG47" s="65"/>
      <c r="AH47" s="65"/>
      <c r="AI47" s="66"/>
      <c r="AK47" s="2">
        <f t="shared" si="9"/>
        <v>0</v>
      </c>
    </row>
    <row r="48" spans="2:37">
      <c r="B48" s="7" t="s">
        <v>269</v>
      </c>
      <c r="C48" s="53"/>
      <c r="D48" s="227">
        <v>1200</v>
      </c>
      <c r="E48" s="58"/>
      <c r="F48" s="59"/>
      <c r="G48" s="79" t="str">
        <f t="shared" si="20"/>
        <v/>
      </c>
      <c r="H48" s="58"/>
      <c r="I48" s="59"/>
      <c r="J48" s="79" t="str">
        <f>IF(SUM(H48:I48)=0,"",SUM(H48:I48))</f>
        <v/>
      </c>
      <c r="K48" s="58"/>
      <c r="L48" s="59"/>
      <c r="M48" s="79" t="str">
        <f>IF(SUM(K48:L48)=0,"",SUM(K48:L48))</f>
        <v/>
      </c>
      <c r="N48" s="58"/>
      <c r="O48" s="59"/>
      <c r="P48" s="79" t="str">
        <f>IF(SUM(N48:O48)=0,"",SUM(N48:O48))</f>
        <v/>
      </c>
      <c r="Q48" s="58"/>
      <c r="R48" s="59"/>
      <c r="S48" s="79" t="str">
        <f>IF(SUM(Q48:R48)=0,"",SUM(Q48:R48))</f>
        <v/>
      </c>
      <c r="T48" s="58"/>
      <c r="U48" s="59"/>
      <c r="V48" s="79" t="str">
        <f>IF(SUM(T48:U48)=0,"",SUM(T48:U48))</f>
        <v/>
      </c>
      <c r="W48" s="58"/>
      <c r="X48" s="59">
        <f>+D48</f>
        <v>1200</v>
      </c>
      <c r="Y48" s="79">
        <f>IF(SUM(W48:X48)=0,"",SUM(W48:X48))</f>
        <v>1200</v>
      </c>
      <c r="Z48" s="58"/>
      <c r="AA48" s="59"/>
      <c r="AB48" s="79" t="str">
        <f>IF(SUM(Z48:AA48)=0,"",SUM(Z48:AA48))</f>
        <v/>
      </c>
      <c r="AC48" s="60"/>
      <c r="AD48" s="60"/>
      <c r="AE48" s="60"/>
      <c r="AF48" s="64"/>
      <c r="AG48" s="65"/>
      <c r="AH48" s="65"/>
      <c r="AI48" s="66"/>
      <c r="AK48" s="2">
        <f t="shared" si="9"/>
        <v>0</v>
      </c>
    </row>
    <row r="49" spans="2:37">
      <c r="B49" s="7" t="s">
        <v>268</v>
      </c>
      <c r="C49" s="53"/>
      <c r="D49" s="227">
        <v>8400</v>
      </c>
      <c r="E49" s="58"/>
      <c r="F49" s="59"/>
      <c r="G49" s="79" t="str">
        <f t="shared" si="20"/>
        <v/>
      </c>
      <c r="H49" s="58"/>
      <c r="I49" s="59"/>
      <c r="J49" s="79" t="str">
        <f t="shared" ref="J49" si="29">IF(SUM(H49:I49)=0,"",SUM(H49:I49))</f>
        <v/>
      </c>
      <c r="K49" s="58"/>
      <c r="L49" s="59"/>
      <c r="M49" s="79" t="str">
        <f t="shared" ref="M49" si="30">IF(SUM(K49:L49)=0,"",SUM(K49:L49))</f>
        <v/>
      </c>
      <c r="N49" s="58"/>
      <c r="O49" s="59"/>
      <c r="P49" s="79" t="str">
        <f t="shared" ref="P49" si="31">IF(SUM(N49:O49)=0,"",SUM(N49:O49))</f>
        <v/>
      </c>
      <c r="Q49" s="58"/>
      <c r="R49" s="59"/>
      <c r="S49" s="79" t="str">
        <f t="shared" ref="S49" si="32">IF(SUM(Q49:R49)=0,"",SUM(Q49:R49))</f>
        <v/>
      </c>
      <c r="T49" s="58"/>
      <c r="U49" s="59"/>
      <c r="V49" s="79" t="str">
        <f t="shared" ref="V49" si="33">IF(SUM(T49:U49)=0,"",SUM(T49:U49))</f>
        <v/>
      </c>
      <c r="W49" s="58"/>
      <c r="X49" s="59"/>
      <c r="Y49" s="79" t="str">
        <f t="shared" ref="Y49" si="34">IF(SUM(W49:X49)=0,"",SUM(W49:X49))</f>
        <v/>
      </c>
      <c r="Z49" s="58"/>
      <c r="AA49" s="59">
        <f>D49</f>
        <v>8400</v>
      </c>
      <c r="AB49" s="79">
        <f t="shared" ref="AB49" si="35">IF(SUM(Z49:AA49)=0,"",SUM(Z49:AA49))</f>
        <v>8400</v>
      </c>
      <c r="AC49" s="60"/>
      <c r="AD49" s="60"/>
      <c r="AE49" s="60"/>
      <c r="AF49" s="64"/>
      <c r="AG49" s="65"/>
      <c r="AH49" s="65"/>
      <c r="AI49" s="66"/>
      <c r="AK49" s="2">
        <f t="shared" ref="AK49" si="36">D49-SUM(G49,J49,M49,P49,S49,AD49,AE49,AF49,AG49,AH49,AI49,AC49,Y49,V49,AB49)</f>
        <v>0</v>
      </c>
    </row>
    <row r="50" spans="2:37">
      <c r="B50" s="7" t="s">
        <v>272</v>
      </c>
      <c r="C50" s="53"/>
      <c r="D50" s="227">
        <v>2000</v>
      </c>
      <c r="E50" s="58"/>
      <c r="F50" s="59"/>
      <c r="G50" s="79" t="str">
        <f t="shared" si="20"/>
        <v/>
      </c>
      <c r="H50" s="58"/>
      <c r="I50" s="59"/>
      <c r="J50" s="79" t="str">
        <f t="shared" si="21"/>
        <v/>
      </c>
      <c r="K50" s="58"/>
      <c r="L50" s="59"/>
      <c r="M50" s="79" t="str">
        <f t="shared" si="22"/>
        <v/>
      </c>
      <c r="N50" s="58"/>
      <c r="O50" s="59"/>
      <c r="P50" s="79" t="str">
        <f t="shared" si="23"/>
        <v/>
      </c>
      <c r="Q50" s="58"/>
      <c r="R50" s="59"/>
      <c r="S50" s="79" t="str">
        <f t="shared" si="24"/>
        <v/>
      </c>
      <c r="T50" s="58"/>
      <c r="U50" s="59"/>
      <c r="V50" s="79" t="str">
        <f t="shared" si="25"/>
        <v/>
      </c>
      <c r="W50" s="58"/>
      <c r="X50" s="59"/>
      <c r="Y50" s="79" t="str">
        <f t="shared" si="26"/>
        <v/>
      </c>
      <c r="Z50" s="58"/>
      <c r="AA50" s="59"/>
      <c r="AB50" s="79" t="str">
        <f t="shared" ref="AB50:AB51" si="37">IF(SUM(Z50:AA50)=0,"",SUM(Z50:AA50))</f>
        <v/>
      </c>
      <c r="AC50" s="60">
        <f>D50</f>
        <v>2000</v>
      </c>
      <c r="AD50" s="60"/>
      <c r="AE50" s="60"/>
      <c r="AF50" s="64"/>
      <c r="AG50" s="65"/>
      <c r="AH50" s="65"/>
      <c r="AI50" s="66"/>
      <c r="AK50" s="2">
        <f t="shared" si="9"/>
        <v>0</v>
      </c>
    </row>
    <row r="51" spans="2:37">
      <c r="B51" s="15" t="s">
        <v>73</v>
      </c>
      <c r="C51" s="72"/>
      <c r="D51" s="228">
        <v>500</v>
      </c>
      <c r="E51" s="61"/>
      <c r="F51" s="62"/>
      <c r="G51" s="80" t="str">
        <f t="shared" si="20"/>
        <v/>
      </c>
      <c r="H51" s="61"/>
      <c r="I51" s="62"/>
      <c r="J51" s="79" t="str">
        <f t="shared" si="21"/>
        <v/>
      </c>
      <c r="K51" s="61"/>
      <c r="L51" s="62"/>
      <c r="M51" s="79" t="str">
        <f t="shared" si="22"/>
        <v/>
      </c>
      <c r="N51" s="61"/>
      <c r="O51" s="62"/>
      <c r="P51" s="79" t="str">
        <f t="shared" si="23"/>
        <v/>
      </c>
      <c r="Q51" s="61"/>
      <c r="R51" s="62"/>
      <c r="S51" s="79" t="str">
        <f t="shared" si="24"/>
        <v/>
      </c>
      <c r="T51" s="61"/>
      <c r="U51" s="62"/>
      <c r="V51" s="79" t="str">
        <f t="shared" si="25"/>
        <v/>
      </c>
      <c r="W51" s="61"/>
      <c r="X51" s="62"/>
      <c r="Y51" s="79" t="str">
        <f t="shared" si="26"/>
        <v/>
      </c>
      <c r="Z51" s="61"/>
      <c r="AA51" s="62"/>
      <c r="AB51" s="79" t="str">
        <f t="shared" si="37"/>
        <v/>
      </c>
      <c r="AC51" s="63"/>
      <c r="AD51" s="63"/>
      <c r="AE51" s="63">
        <f>D51</f>
        <v>500</v>
      </c>
      <c r="AF51" s="67"/>
      <c r="AG51" s="68"/>
      <c r="AH51" s="68"/>
      <c r="AI51" s="69"/>
      <c r="AK51" s="2">
        <f t="shared" si="9"/>
        <v>0</v>
      </c>
    </row>
    <row r="52" spans="2:37">
      <c r="B52" s="7"/>
      <c r="C52" s="53"/>
      <c r="D52" s="11"/>
      <c r="E52" s="44"/>
      <c r="F52" s="41"/>
      <c r="G52" s="81"/>
      <c r="H52" s="44"/>
      <c r="I52" s="41"/>
      <c r="J52" s="88"/>
      <c r="K52" s="44"/>
      <c r="L52" s="41"/>
      <c r="M52" s="88"/>
      <c r="N52" s="44"/>
      <c r="O52" s="41"/>
      <c r="P52" s="88"/>
      <c r="Q52" s="44"/>
      <c r="R52" s="41"/>
      <c r="S52" s="88"/>
      <c r="T52" s="44"/>
      <c r="U52" s="41"/>
      <c r="V52" s="88"/>
      <c r="W52" s="44"/>
      <c r="X52" s="41"/>
      <c r="Y52" s="88"/>
      <c r="Z52" s="44"/>
      <c r="AA52" s="41"/>
      <c r="AB52" s="88"/>
      <c r="AC52" s="21"/>
      <c r="AD52" s="21"/>
      <c r="AE52" s="21"/>
      <c r="AF52" s="37"/>
      <c r="AG52" s="23"/>
      <c r="AH52" s="23"/>
      <c r="AI52" s="38"/>
    </row>
    <row r="53" spans="2:37">
      <c r="B53" s="15" t="s">
        <v>74</v>
      </c>
      <c r="C53" s="72"/>
      <c r="D53" s="28">
        <f>SUM(D36:D52)</f>
        <v>587600</v>
      </c>
      <c r="E53" s="46">
        <f t="shared" ref="E53:AI53" si="38">SUM(E36:E52)</f>
        <v>0</v>
      </c>
      <c r="F53" s="72">
        <f>SUM(F36:F52)</f>
        <v>0</v>
      </c>
      <c r="G53" s="87">
        <f>SUM(G36:G52)</f>
        <v>0</v>
      </c>
      <c r="H53" s="46">
        <f t="shared" si="38"/>
        <v>0</v>
      </c>
      <c r="I53" s="72">
        <f t="shared" si="38"/>
        <v>0</v>
      </c>
      <c r="J53" s="77">
        <f t="shared" si="38"/>
        <v>0</v>
      </c>
      <c r="K53" s="46">
        <f t="shared" si="38"/>
        <v>0</v>
      </c>
      <c r="L53" s="72">
        <f t="shared" si="38"/>
        <v>38000</v>
      </c>
      <c r="M53" s="77">
        <f t="shared" si="38"/>
        <v>38000</v>
      </c>
      <c r="N53" s="46">
        <f t="shared" si="38"/>
        <v>0</v>
      </c>
      <c r="O53" s="72">
        <f t="shared" si="38"/>
        <v>5500</v>
      </c>
      <c r="P53" s="77">
        <f t="shared" si="38"/>
        <v>5500</v>
      </c>
      <c r="Q53" s="46">
        <f t="shared" si="38"/>
        <v>0</v>
      </c>
      <c r="R53" s="72">
        <f t="shared" ref="R53:Y53" si="39">SUM(R36:R52)</f>
        <v>14400</v>
      </c>
      <c r="S53" s="77">
        <f t="shared" si="39"/>
        <v>14400</v>
      </c>
      <c r="T53" s="46">
        <f t="shared" si="39"/>
        <v>0</v>
      </c>
      <c r="U53" s="72">
        <f t="shared" si="39"/>
        <v>1100</v>
      </c>
      <c r="V53" s="77">
        <f t="shared" si="39"/>
        <v>1100</v>
      </c>
      <c r="W53" s="46">
        <f t="shared" si="39"/>
        <v>0</v>
      </c>
      <c r="X53" s="72">
        <f t="shared" si="39"/>
        <v>1200</v>
      </c>
      <c r="Y53" s="77">
        <f t="shared" si="39"/>
        <v>1200</v>
      </c>
      <c r="Z53" s="46">
        <f t="shared" ref="Z53:AB53" si="40">SUM(Z36:Z52)</f>
        <v>0</v>
      </c>
      <c r="AA53" s="72">
        <f t="shared" si="40"/>
        <v>8400</v>
      </c>
      <c r="AB53" s="77">
        <f t="shared" si="40"/>
        <v>8400</v>
      </c>
      <c r="AC53" s="28">
        <f t="shared" si="38"/>
        <v>2000</v>
      </c>
      <c r="AD53" s="28">
        <f>SUM(AD36:AD52)</f>
        <v>0</v>
      </c>
      <c r="AE53" s="30">
        <f t="shared" si="38"/>
        <v>1000</v>
      </c>
      <c r="AF53" s="39">
        <f t="shared" si="38"/>
        <v>241000</v>
      </c>
      <c r="AG53" s="24">
        <f t="shared" si="38"/>
        <v>100000</v>
      </c>
      <c r="AH53" s="24">
        <f t="shared" si="38"/>
        <v>175000</v>
      </c>
      <c r="AI53" s="40">
        <f t="shared" si="38"/>
        <v>0</v>
      </c>
      <c r="AK53" s="2">
        <f t="shared" si="9"/>
        <v>0</v>
      </c>
    </row>
    <row r="54" spans="2:37">
      <c r="B54" s="7"/>
      <c r="C54" s="53"/>
      <c r="D54" s="20"/>
      <c r="E54" s="44"/>
      <c r="F54" s="41"/>
      <c r="G54" s="75"/>
      <c r="H54" s="44"/>
      <c r="I54" s="41"/>
      <c r="J54" s="75"/>
      <c r="K54" s="44"/>
      <c r="L54" s="41"/>
      <c r="M54" s="75"/>
      <c r="N54" s="44"/>
      <c r="O54" s="41"/>
      <c r="P54" s="75"/>
      <c r="Q54" s="44"/>
      <c r="R54" s="41"/>
      <c r="S54" s="75"/>
      <c r="T54" s="44"/>
      <c r="U54" s="41"/>
      <c r="V54" s="75"/>
      <c r="W54" s="44"/>
      <c r="X54" s="41"/>
      <c r="Y54" s="75"/>
      <c r="Z54" s="44"/>
      <c r="AA54" s="41"/>
      <c r="AB54" s="75"/>
      <c r="AC54" s="21"/>
      <c r="AD54" s="21"/>
      <c r="AE54" s="21"/>
      <c r="AF54" s="37"/>
      <c r="AG54" s="23"/>
      <c r="AH54" s="23"/>
      <c r="AI54" s="38"/>
    </row>
    <row r="55" spans="2:37" ht="13.8" thickBot="1">
      <c r="B55" s="16" t="s">
        <v>75</v>
      </c>
      <c r="C55" s="145"/>
      <c r="D55" s="48">
        <f>+D35-D53</f>
        <v>-5200</v>
      </c>
      <c r="E55" s="47">
        <f t="shared" ref="E55:AI55" si="41">+E35-E53</f>
        <v>80000</v>
      </c>
      <c r="F55" s="49">
        <f t="shared" si="41"/>
        <v>120000</v>
      </c>
      <c r="G55" s="78">
        <f t="shared" si="41"/>
        <v>200000</v>
      </c>
      <c r="H55" s="47">
        <f t="shared" si="41"/>
        <v>50000</v>
      </c>
      <c r="I55" s="49">
        <f t="shared" si="41"/>
        <v>55000</v>
      </c>
      <c r="J55" s="78">
        <f>+J35-J53</f>
        <v>105000</v>
      </c>
      <c r="K55" s="47">
        <f t="shared" si="41"/>
        <v>30000</v>
      </c>
      <c r="L55" s="49">
        <f t="shared" si="41"/>
        <v>-38000</v>
      </c>
      <c r="M55" s="78">
        <f t="shared" si="41"/>
        <v>-8000</v>
      </c>
      <c r="N55" s="47">
        <f t="shared" si="41"/>
        <v>21000</v>
      </c>
      <c r="O55" s="49">
        <f t="shared" si="41"/>
        <v>-5500</v>
      </c>
      <c r="P55" s="78">
        <f t="shared" si="41"/>
        <v>15500</v>
      </c>
      <c r="Q55" s="47">
        <f t="shared" si="41"/>
        <v>10000</v>
      </c>
      <c r="R55" s="49">
        <f t="shared" si="41"/>
        <v>-14400</v>
      </c>
      <c r="S55" s="91">
        <f t="shared" si="41"/>
        <v>-4400</v>
      </c>
      <c r="T55" s="47">
        <f t="shared" ref="T55:Y55" si="42">+T35-T53</f>
        <v>4000</v>
      </c>
      <c r="U55" s="49">
        <f t="shared" si="42"/>
        <v>-1100</v>
      </c>
      <c r="V55" s="91">
        <f t="shared" si="42"/>
        <v>2900</v>
      </c>
      <c r="W55" s="47">
        <f t="shared" si="42"/>
        <v>7300</v>
      </c>
      <c r="X55" s="49">
        <f t="shared" si="42"/>
        <v>-1200</v>
      </c>
      <c r="Y55" s="91">
        <f t="shared" si="42"/>
        <v>6100</v>
      </c>
      <c r="Z55" s="47">
        <f t="shared" ref="Z55:AB55" si="43">+Z35-Z53</f>
        <v>9300</v>
      </c>
      <c r="AA55" s="49">
        <f t="shared" si="43"/>
        <v>-8400</v>
      </c>
      <c r="AB55" s="91">
        <f t="shared" si="43"/>
        <v>900</v>
      </c>
      <c r="AC55" s="48">
        <f t="shared" si="41"/>
        <v>21000</v>
      </c>
      <c r="AD55" s="48">
        <f t="shared" si="41"/>
        <v>128300</v>
      </c>
      <c r="AE55" s="48">
        <f t="shared" si="41"/>
        <v>43500</v>
      </c>
      <c r="AF55" s="50">
        <f t="shared" si="41"/>
        <v>-241000</v>
      </c>
      <c r="AG55" s="51">
        <f t="shared" si="41"/>
        <v>-100000</v>
      </c>
      <c r="AH55" s="51">
        <f t="shared" si="41"/>
        <v>-175000</v>
      </c>
      <c r="AI55" s="52">
        <f t="shared" si="41"/>
        <v>0</v>
      </c>
      <c r="AK55" s="2">
        <f t="shared" si="9"/>
        <v>0</v>
      </c>
    </row>
    <row r="56" spans="2:37" ht="13.8" thickTop="1"/>
    <row r="57" spans="2:37">
      <c r="B57" s="55" t="s">
        <v>76</v>
      </c>
      <c r="C57" s="55"/>
    </row>
    <row r="58" spans="2:37">
      <c r="B58" s="56" t="s">
        <v>77</v>
      </c>
      <c r="C58" s="56"/>
    </row>
    <row r="59" spans="2:37">
      <c r="B59" s="2" t="s">
        <v>78</v>
      </c>
    </row>
  </sheetData>
  <mergeCells count="13">
    <mergeCell ref="E3:G3"/>
    <mergeCell ref="H3:J3"/>
    <mergeCell ref="K3:M3"/>
    <mergeCell ref="Z3:AB3"/>
    <mergeCell ref="W3:Y3"/>
    <mergeCell ref="T3:V3"/>
    <mergeCell ref="N3:P3"/>
    <mergeCell ref="Q3:S3"/>
    <mergeCell ref="AG2:AG5"/>
    <mergeCell ref="AH2:AH5"/>
    <mergeCell ref="AF2:AF5"/>
    <mergeCell ref="AD2:AD5"/>
    <mergeCell ref="AE2:AE5"/>
  </mergeCells>
  <phoneticPr fontId="0" type="noConversion"/>
  <printOptions horizontalCentered="1" verticalCentered="1"/>
  <pageMargins left="0.51181102362204722" right="0.51181102362204722" top="0.74803149606299213" bottom="0.74803149606299213" header="0.51181102362204722" footer="0.51181102362204722"/>
  <pageSetup paperSize="8" scale="53" orientation="landscape" r:id="rId1"/>
  <headerFooter>
    <oddHeader>&amp;L&amp;"Standard"Set di indicatori Gestione dei rifiuti&amp;R&amp;"Standard"&amp;D</oddHeader>
  </headerFooter>
  <ignoredErrors>
    <ignoredError sqref="G51 G35:G41 G7 G12 G13:G14 G9:G10" formulaRange="1"/>
    <ignoredError sqref="G15:G17 G19:G20 G30 G23 G31:G33 G34" formulaRange="1" unlockedFormula="1"/>
    <ignoredError sqref="H15:P15 AC30:AE33 AC50:AG51 L45:N45 AF37:AI37 I44 F15 O43:S45 L50:S51 Q31:S33 R20:S20 H19:M19 O19:P19 H17:J17 J16:P16 L17:M17 P42:Q42 S42 L47:Q47 S47 E16:F17 H20:P20 AD19:AE20 AC20 E19:F20 AC47:AG47 AF39:AI40 AF38 AI38 AC42:AI45 AF41 AI41 H30:S30 AD12:AE12 E23:F23 AC23:AE23 H23:S23 AD13:AE17 H31:P34 E30:F34 AD9:AE10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30"/>
  <sheetViews>
    <sheetView showOutlineSymbols="0" workbookViewId="0">
      <selection activeCell="N4" sqref="N4:O4"/>
    </sheetView>
  </sheetViews>
  <sheetFormatPr baseColWidth="10" defaultColWidth="7" defaultRowHeight="13.2"/>
  <cols>
    <col min="1" max="1" width="3.6328125" style="2" customWidth="1"/>
    <col min="2" max="2" width="23.36328125" style="2" customWidth="1"/>
    <col min="3" max="3" width="14.90625" style="2" customWidth="1"/>
    <col min="4" max="5" width="11.90625" style="2" customWidth="1"/>
    <col min="6" max="14" width="7.6328125" style="2" customWidth="1"/>
    <col min="15" max="15" width="9.08984375" style="2" customWidth="1"/>
    <col min="16" max="17" width="7.6328125" style="2" customWidth="1"/>
    <col min="18" max="18" width="12" style="2" customWidth="1"/>
    <col min="19" max="19" width="10.6328125" style="2" customWidth="1"/>
    <col min="20" max="20" width="7.6328125" style="2" customWidth="1"/>
    <col min="21" max="16384" width="7" style="2"/>
  </cols>
  <sheetData>
    <row r="1" spans="2:47" ht="13.8" thickBot="1">
      <c r="AT1" s="2" t="s">
        <v>79</v>
      </c>
      <c r="AU1" s="2" t="s">
        <v>80</v>
      </c>
    </row>
    <row r="2" spans="2:47" ht="13.8" thickBot="1">
      <c r="B2" s="149"/>
      <c r="C2" s="151" t="str">
        <f>'Dati di base'!B8</f>
        <v>20_x</v>
      </c>
      <c r="D2" s="93" t="s">
        <v>81</v>
      </c>
      <c r="E2" s="93"/>
      <c r="F2" s="93"/>
      <c r="G2" s="9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AT2" s="2" t="s">
        <v>82</v>
      </c>
      <c r="AU2" s="2" t="s">
        <v>83</v>
      </c>
    </row>
    <row r="3" spans="2:47" ht="15">
      <c r="B3" s="169" t="s">
        <v>84</v>
      </c>
      <c r="C3" s="143">
        <f>+'Dati di base'!B11</f>
        <v>5000</v>
      </c>
      <c r="D3" s="258" t="s">
        <v>85</v>
      </c>
      <c r="E3" s="259"/>
      <c r="F3" s="9" t="s">
        <v>86</v>
      </c>
      <c r="G3" s="10"/>
      <c r="H3" s="10"/>
      <c r="I3" s="10"/>
      <c r="J3" s="10"/>
      <c r="K3" s="10"/>
      <c r="L3" s="10"/>
      <c r="M3" s="72"/>
      <c r="N3" s="10"/>
      <c r="O3" s="72"/>
      <c r="P3" s="10"/>
      <c r="Q3" s="72"/>
      <c r="R3" s="10"/>
      <c r="S3" s="72"/>
      <c r="T3" s="97"/>
      <c r="AU3" s="2" t="s">
        <v>87</v>
      </c>
    </row>
    <row r="4" spans="2:47" ht="29.4" customHeight="1">
      <c r="B4" s="170" t="s">
        <v>88</v>
      </c>
      <c r="C4" s="143" t="str">
        <f>'Dati di base'!B9</f>
        <v>modello</v>
      </c>
      <c r="D4" s="260" t="s">
        <v>264</v>
      </c>
      <c r="E4" s="261"/>
      <c r="F4" s="252" t="s">
        <v>179</v>
      </c>
      <c r="G4" s="254"/>
      <c r="H4" s="252" t="s">
        <v>89</v>
      </c>
      <c r="I4" s="255"/>
      <c r="J4" s="252" t="s">
        <v>90</v>
      </c>
      <c r="K4" s="255"/>
      <c r="L4" s="252" t="s">
        <v>91</v>
      </c>
      <c r="M4" s="255"/>
      <c r="N4" s="252" t="s">
        <v>273</v>
      </c>
      <c r="O4" s="255"/>
      <c r="P4" s="252" t="s">
        <v>92</v>
      </c>
      <c r="Q4" s="255"/>
      <c r="R4" s="252" t="s">
        <v>93</v>
      </c>
      <c r="S4" s="255"/>
      <c r="T4" s="98" t="s">
        <v>94</v>
      </c>
    </row>
    <row r="5" spans="2:47">
      <c r="B5" s="170" t="s">
        <v>95</v>
      </c>
      <c r="C5" s="143" t="str">
        <f>'Dati di base'!B10</f>
        <v>xx</v>
      </c>
      <c r="D5" s="139" t="s">
        <v>96</v>
      </c>
      <c r="E5" s="140" t="s">
        <v>97</v>
      </c>
      <c r="F5" s="42" t="s">
        <v>98</v>
      </c>
      <c r="G5" s="73" t="s">
        <v>99</v>
      </c>
      <c r="H5" s="42" t="s">
        <v>100</v>
      </c>
      <c r="I5" s="73" t="s">
        <v>101</v>
      </c>
      <c r="J5" s="42" t="s">
        <v>102</v>
      </c>
      <c r="K5" s="73" t="s">
        <v>103</v>
      </c>
      <c r="L5" s="42" t="s">
        <v>104</v>
      </c>
      <c r="M5" s="73" t="s">
        <v>105</v>
      </c>
      <c r="N5" s="42" t="s">
        <v>106</v>
      </c>
      <c r="O5" s="73" t="s">
        <v>107</v>
      </c>
      <c r="P5" s="42" t="s">
        <v>108</v>
      </c>
      <c r="Q5" s="73" t="s">
        <v>109</v>
      </c>
      <c r="R5" s="42" t="s">
        <v>110</v>
      </c>
      <c r="S5" s="73" t="s">
        <v>111</v>
      </c>
      <c r="T5" s="98" t="s">
        <v>112</v>
      </c>
      <c r="AT5" s="2" t="s">
        <v>113</v>
      </c>
    </row>
    <row r="6" spans="2:47">
      <c r="B6" s="171"/>
      <c r="C6" s="172"/>
      <c r="D6" s="141"/>
      <c r="E6" s="142"/>
      <c r="F6" s="43"/>
      <c r="G6" s="74"/>
      <c r="H6" s="43"/>
      <c r="I6" s="74"/>
      <c r="J6" s="43"/>
      <c r="K6" s="74"/>
      <c r="L6" s="43"/>
      <c r="M6" s="74"/>
      <c r="N6" s="43"/>
      <c r="O6" s="74"/>
      <c r="P6" s="43"/>
      <c r="Q6" s="74"/>
      <c r="R6" s="43"/>
      <c r="S6" s="74"/>
      <c r="T6" s="99" t="s">
        <v>114</v>
      </c>
    </row>
    <row r="7" spans="2:47">
      <c r="B7" s="96"/>
      <c r="C7" s="53"/>
      <c r="D7" s="44"/>
      <c r="E7" s="75"/>
      <c r="F7" s="44"/>
      <c r="G7" s="75"/>
      <c r="H7" s="44"/>
      <c r="I7" s="75"/>
      <c r="J7" s="44"/>
      <c r="K7" s="75"/>
      <c r="L7" s="44"/>
      <c r="M7" s="75"/>
      <c r="N7" s="44"/>
      <c r="O7" s="75"/>
      <c r="P7" s="44"/>
      <c r="Q7" s="75"/>
      <c r="R7" s="44"/>
      <c r="S7" s="75"/>
      <c r="T7" s="100"/>
    </row>
    <row r="8" spans="2:47">
      <c r="B8" s="101" t="s">
        <v>115</v>
      </c>
      <c r="C8" s="72"/>
      <c r="D8" s="83"/>
      <c r="E8" s="84">
        <v>830</v>
      </c>
      <c r="F8" s="83"/>
      <c r="G8" s="84">
        <v>445</v>
      </c>
      <c r="H8" s="85"/>
      <c r="I8" s="84">
        <v>380</v>
      </c>
      <c r="J8" s="85"/>
      <c r="K8" s="86">
        <v>110</v>
      </c>
      <c r="L8" s="83"/>
      <c r="M8" s="86">
        <v>158</v>
      </c>
      <c r="N8" s="83"/>
      <c r="O8" s="86">
        <v>11</v>
      </c>
      <c r="P8" s="83"/>
      <c r="Q8" s="86">
        <v>22</v>
      </c>
      <c r="R8" s="83"/>
      <c r="S8" s="86">
        <v>45</v>
      </c>
      <c r="T8" s="102">
        <v>50</v>
      </c>
    </row>
    <row r="9" spans="2:47">
      <c r="B9" s="96" t="s">
        <v>196</v>
      </c>
      <c r="C9" s="53"/>
      <c r="D9" s="44"/>
      <c r="E9" s="75"/>
      <c r="F9" s="44"/>
      <c r="G9" s="75"/>
      <c r="H9" s="44"/>
      <c r="I9" s="75"/>
      <c r="J9" s="44"/>
      <c r="K9" s="75"/>
      <c r="L9" s="44"/>
      <c r="M9" s="82"/>
      <c r="N9" s="44"/>
      <c r="O9" s="82"/>
      <c r="P9" s="44"/>
      <c r="Q9" s="82"/>
      <c r="R9" s="44"/>
      <c r="S9" s="82"/>
      <c r="T9" s="100"/>
    </row>
    <row r="10" spans="2:47">
      <c r="B10" s="96" t="s">
        <v>197</v>
      </c>
      <c r="C10" s="53"/>
      <c r="D10" s="57">
        <v>0</v>
      </c>
      <c r="E10" s="75"/>
      <c r="F10" s="57">
        <v>0</v>
      </c>
      <c r="G10" s="75"/>
      <c r="H10" s="57">
        <v>1</v>
      </c>
      <c r="I10" s="75"/>
      <c r="J10" s="57">
        <v>1</v>
      </c>
      <c r="K10" s="75"/>
      <c r="L10" s="57">
        <v>2</v>
      </c>
      <c r="M10" s="75"/>
      <c r="N10" s="57">
        <v>2</v>
      </c>
      <c r="O10" s="75"/>
      <c r="P10" s="57">
        <v>1</v>
      </c>
      <c r="Q10" s="75"/>
      <c r="R10" s="57">
        <v>0</v>
      </c>
      <c r="S10" s="75"/>
      <c r="T10" s="103">
        <v>1</v>
      </c>
    </row>
    <row r="11" spans="2:47">
      <c r="B11" s="96" t="s">
        <v>181</v>
      </c>
      <c r="C11" s="53"/>
      <c r="D11" s="44"/>
      <c r="E11" s="75"/>
      <c r="F11" s="44"/>
      <c r="G11" s="75"/>
      <c r="H11" s="44"/>
      <c r="I11" s="75"/>
      <c r="J11" s="44"/>
      <c r="K11" s="75"/>
      <c r="L11" s="44"/>
      <c r="M11" s="75"/>
      <c r="N11" s="44"/>
      <c r="O11" s="75"/>
      <c r="P11" s="44"/>
      <c r="Q11" s="75"/>
      <c r="R11" s="44"/>
      <c r="S11" s="75"/>
      <c r="T11" s="100"/>
    </row>
    <row r="12" spans="2:47">
      <c r="B12" s="101" t="s">
        <v>198</v>
      </c>
      <c r="C12" s="72"/>
      <c r="D12" s="109">
        <v>52</v>
      </c>
      <c r="E12" s="110" t="s">
        <v>116</v>
      </c>
      <c r="F12" s="109">
        <v>26</v>
      </c>
      <c r="G12" s="110" t="s">
        <v>117</v>
      </c>
      <c r="H12" s="109">
        <v>6</v>
      </c>
      <c r="I12" s="110" t="s">
        <v>118</v>
      </c>
      <c r="J12" s="109">
        <v>6</v>
      </c>
      <c r="K12" s="110" t="s">
        <v>119</v>
      </c>
      <c r="L12" s="109">
        <v>0</v>
      </c>
      <c r="M12" s="110" t="s">
        <v>120</v>
      </c>
      <c r="N12" s="109">
        <v>0</v>
      </c>
      <c r="O12" s="110" t="s">
        <v>121</v>
      </c>
      <c r="P12" s="109">
        <v>2</v>
      </c>
      <c r="Q12" s="111" t="s">
        <v>122</v>
      </c>
      <c r="R12" s="109">
        <v>0</v>
      </c>
      <c r="S12" s="111" t="s">
        <v>123</v>
      </c>
      <c r="T12" s="104"/>
    </row>
    <row r="13" spans="2:47">
      <c r="B13" s="133" t="s">
        <v>199</v>
      </c>
      <c r="C13" s="10"/>
      <c r="D13" s="134"/>
      <c r="E13" s="135" t="s">
        <v>124</v>
      </c>
      <c r="F13" s="134"/>
      <c r="G13" s="136"/>
      <c r="H13" s="134"/>
      <c r="I13" s="136"/>
      <c r="J13" s="134"/>
      <c r="K13" s="136"/>
      <c r="L13" s="134"/>
      <c r="M13" s="136"/>
      <c r="N13" s="134"/>
      <c r="O13" s="136"/>
      <c r="P13" s="134"/>
      <c r="Q13" s="136"/>
      <c r="R13" s="134"/>
      <c r="S13" s="136"/>
      <c r="T13" s="137"/>
    </row>
    <row r="14" spans="2:47">
      <c r="B14" s="96" t="s">
        <v>167</v>
      </c>
      <c r="C14" s="53"/>
      <c r="D14" s="105"/>
      <c r="E14" s="92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108"/>
      <c r="T14" s="100"/>
    </row>
    <row r="15" spans="2:47">
      <c r="B15" s="112" t="s">
        <v>168</v>
      </c>
      <c r="C15" s="146"/>
      <c r="D15" s="113"/>
      <c r="E15" s="12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6"/>
      <c r="T15" s="126">
        <v>1</v>
      </c>
    </row>
    <row r="16" spans="2:47">
      <c r="B16" s="123" t="s">
        <v>166</v>
      </c>
      <c r="C16" s="147"/>
      <c r="D16" s="124"/>
      <c r="E16" s="127"/>
      <c r="F16" s="128"/>
      <c r="G16" s="129"/>
      <c r="H16" s="128"/>
      <c r="I16" s="129"/>
      <c r="J16" s="128"/>
      <c r="K16" s="129"/>
      <c r="L16" s="128"/>
      <c r="M16" s="129"/>
      <c r="N16" s="128"/>
      <c r="O16" s="129"/>
      <c r="P16" s="128"/>
      <c r="Q16" s="128"/>
      <c r="R16" s="128"/>
      <c r="S16" s="130"/>
      <c r="T16" s="131">
        <v>24</v>
      </c>
    </row>
    <row r="17" spans="2:20">
      <c r="B17" s="163" t="s">
        <v>200</v>
      </c>
      <c r="C17" s="10"/>
      <c r="D17" s="164"/>
      <c r="E17" s="165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7"/>
      <c r="T17" s="223" t="s">
        <v>125</v>
      </c>
    </row>
    <row r="18" spans="2:20">
      <c r="B18" s="112" t="s">
        <v>263</v>
      </c>
      <c r="C18" s="146"/>
      <c r="D18" s="113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32" t="s">
        <v>126</v>
      </c>
    </row>
    <row r="19" spans="2:20">
      <c r="B19" s="117" t="s">
        <v>127</v>
      </c>
      <c r="C19" s="148"/>
      <c r="D19" s="118"/>
      <c r="E19" s="119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  <c r="T19" s="122" t="s">
        <v>128</v>
      </c>
    </row>
    <row r="20" spans="2:20">
      <c r="B20" s="117" t="s">
        <v>129</v>
      </c>
      <c r="C20" s="148"/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  <c r="T20" s="122" t="s">
        <v>130</v>
      </c>
    </row>
    <row r="21" spans="2:20">
      <c r="B21" s="117" t="s">
        <v>131</v>
      </c>
      <c r="C21" s="148"/>
      <c r="D21" s="118"/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1"/>
      <c r="T21" s="122" t="s">
        <v>132</v>
      </c>
    </row>
    <row r="22" spans="2:20">
      <c r="B22" s="117" t="s">
        <v>133</v>
      </c>
      <c r="C22" s="148"/>
      <c r="D22" s="118"/>
      <c r="E22" s="119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1"/>
      <c r="T22" s="122" t="s">
        <v>134</v>
      </c>
    </row>
    <row r="23" spans="2:20">
      <c r="B23" s="117" t="s">
        <v>135</v>
      </c>
      <c r="C23" s="148"/>
      <c r="D23" s="118"/>
      <c r="E23" s="119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1"/>
      <c r="T23" s="122" t="s">
        <v>136</v>
      </c>
    </row>
    <row r="24" spans="2:20">
      <c r="B24" s="117" t="s">
        <v>137</v>
      </c>
      <c r="C24" s="148"/>
      <c r="D24" s="118"/>
      <c r="E24" s="11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1"/>
      <c r="T24" s="122" t="s">
        <v>138</v>
      </c>
    </row>
    <row r="25" spans="2:20">
      <c r="B25" s="117" t="s">
        <v>139</v>
      </c>
      <c r="C25" s="148"/>
      <c r="D25" s="118"/>
      <c r="E25" s="11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1"/>
      <c r="T25" s="122" t="s">
        <v>140</v>
      </c>
    </row>
    <row r="26" spans="2:20">
      <c r="B26" s="163" t="s">
        <v>141</v>
      </c>
      <c r="C26" s="10"/>
      <c r="D26" s="164"/>
      <c r="E26" s="165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7"/>
      <c r="T26" s="168" t="s">
        <v>142</v>
      </c>
    </row>
    <row r="27" spans="2:20" ht="13.8" thickBot="1">
      <c r="B27" s="161" t="s">
        <v>143</v>
      </c>
      <c r="C27" s="162"/>
      <c r="D27" s="256" t="s">
        <v>144</v>
      </c>
      <c r="E27" s="257"/>
      <c r="F27" s="25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38"/>
    </row>
    <row r="28" spans="2:20">
      <c r="T28" s="106"/>
    </row>
    <row r="29" spans="2:20">
      <c r="B29" s="55"/>
      <c r="C29" s="55"/>
    </row>
    <row r="30" spans="2:20">
      <c r="B30" s="56" t="s">
        <v>145</v>
      </c>
      <c r="C30" s="56"/>
    </row>
  </sheetData>
  <mergeCells count="10">
    <mergeCell ref="R4:S4"/>
    <mergeCell ref="D27:F27"/>
    <mergeCell ref="P4:Q4"/>
    <mergeCell ref="L4:M4"/>
    <mergeCell ref="D3:E3"/>
    <mergeCell ref="D4:E4"/>
    <mergeCell ref="F4:G4"/>
    <mergeCell ref="H4:I4"/>
    <mergeCell ref="J4:K4"/>
    <mergeCell ref="N4:O4"/>
  </mergeCells>
  <dataValidations count="2">
    <dataValidation type="list" allowBlank="1" showInputMessage="1" showErrorMessage="1" sqref="E13 T18:T26">
      <formula1>$AT$1:$AT$2</formula1>
    </dataValidation>
    <dataValidation type="list" allowBlank="1" showInputMessage="1" showErrorMessage="1" sqref="D27:F27">
      <formula1>$AU$1:$AU$3</formula1>
    </dataValidation>
  </dataValidations>
  <printOptions horizontalCentered="1" verticalCentered="1"/>
  <pageMargins left="0.51181102362204722" right="0.51181102362204722" top="0.74803149606299213" bottom="0.74803149606299213" header="0.51181102362204722" footer="0.51181102362204722"/>
  <pageSetup paperSize="9" scale="65" orientation="landscape" r:id="rId1"/>
  <headerFooter>
    <oddHeader>&amp;L&amp;"Standard"Set di indicatori Gestione dei rifiuti&amp;R&amp;"Standard"&amp;D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110" zoomScaleNormal="110" workbookViewId="0">
      <selection activeCell="A13" sqref="A13"/>
    </sheetView>
  </sheetViews>
  <sheetFormatPr baseColWidth="10" defaultColWidth="10.6328125" defaultRowHeight="15"/>
  <cols>
    <col min="1" max="1" width="37.36328125" style="192" customWidth="1"/>
    <col min="2" max="16384" width="10.6328125" style="192"/>
  </cols>
  <sheetData>
    <row r="1" spans="1:6" ht="15.6">
      <c r="A1" s="232" t="str">
        <f>+'Set di indicatori'!A2</f>
        <v>Comune modello</v>
      </c>
    </row>
    <row r="2" spans="1:6" ht="15.6">
      <c r="A2" s="232" t="str">
        <f>CONCATENATE("Dati annuali ",'Dati di base'!B8)</f>
        <v>Dati annuali 20_x</v>
      </c>
    </row>
    <row r="4" spans="1:6" ht="17.399999999999999">
      <c r="A4" s="193" t="s">
        <v>146</v>
      </c>
    </row>
    <row r="5" spans="1:6" ht="15.6" thickBot="1"/>
    <row r="6" spans="1:6" ht="15.6">
      <c r="A6" s="219"/>
      <c r="B6" s="220"/>
      <c r="C6" s="220"/>
      <c r="D6" s="221" t="s">
        <v>147</v>
      </c>
      <c r="E6" s="221"/>
      <c r="F6" s="222"/>
    </row>
    <row r="7" spans="1:6" ht="16.2" thickBot="1">
      <c r="A7" s="206"/>
      <c r="B7" s="207" t="s">
        <v>148</v>
      </c>
      <c r="C7" s="207" t="s">
        <v>149</v>
      </c>
      <c r="D7" s="207" t="s">
        <v>254</v>
      </c>
      <c r="E7" s="207" t="s">
        <v>255</v>
      </c>
      <c r="F7" s="209" t="s">
        <v>256</v>
      </c>
    </row>
    <row r="8" spans="1:6" ht="18.75" customHeight="1">
      <c r="A8" s="210" t="s">
        <v>264</v>
      </c>
      <c r="B8" s="211">
        <f>+Prestazioni!E8</f>
        <v>830</v>
      </c>
      <c r="C8" s="211">
        <f>+B8*1000/'Dati di base'!$B$11</f>
        <v>166</v>
      </c>
      <c r="D8" s="211">
        <f>+'Foglio cont.'!G55</f>
        <v>200000</v>
      </c>
      <c r="E8" s="211">
        <f>+D8/B8</f>
        <v>240.96385542168676</v>
      </c>
      <c r="F8" s="212">
        <f>+D8/'Dati di base'!$B$11</f>
        <v>40</v>
      </c>
    </row>
    <row r="9" spans="1:6" ht="18.75" customHeight="1">
      <c r="A9" s="213" t="s">
        <v>163</v>
      </c>
      <c r="B9" s="214">
        <f>+Prestazioni!G8</f>
        <v>445</v>
      </c>
      <c r="C9" s="214">
        <f>+B9*1000/'Dati di base'!$B$11</f>
        <v>89</v>
      </c>
      <c r="D9" s="214">
        <f>+'Foglio cont.'!J55</f>
        <v>105000</v>
      </c>
      <c r="E9" s="214">
        <f t="shared" ref="E9:E16" si="0">+D9/B9</f>
        <v>235.95505617977528</v>
      </c>
      <c r="F9" s="215">
        <f>+D9/'Dati di base'!$B$11</f>
        <v>21</v>
      </c>
    </row>
    <row r="10" spans="1:6" ht="18.75" customHeight="1">
      <c r="A10" s="213" t="s">
        <v>150</v>
      </c>
      <c r="B10" s="214">
        <f>+Prestazioni!I8</f>
        <v>380</v>
      </c>
      <c r="C10" s="214">
        <f>+B10*1000/'Dati di base'!$B$11</f>
        <v>76</v>
      </c>
      <c r="D10" s="214">
        <f>+'Foglio cont.'!M55</f>
        <v>-8000</v>
      </c>
      <c r="E10" s="214">
        <f t="shared" si="0"/>
        <v>-21.05263157894737</v>
      </c>
      <c r="F10" s="215">
        <f>+D10/'Dati di base'!$B$11</f>
        <v>-1.6</v>
      </c>
    </row>
    <row r="11" spans="1:6" ht="18.75" customHeight="1">
      <c r="A11" s="213" t="s">
        <v>151</v>
      </c>
      <c r="B11" s="214">
        <f>+Prestazioni!K8</f>
        <v>110</v>
      </c>
      <c r="C11" s="214">
        <f>+B11*1000/'Dati di base'!$B$11</f>
        <v>22</v>
      </c>
      <c r="D11" s="214">
        <f>+'Foglio cont.'!P55</f>
        <v>15500</v>
      </c>
      <c r="E11" s="214">
        <f t="shared" si="0"/>
        <v>140.90909090909091</v>
      </c>
      <c r="F11" s="215">
        <f>+D11/'Dati di base'!$B$11</f>
        <v>3.1</v>
      </c>
    </row>
    <row r="12" spans="1:6" ht="18.75" customHeight="1">
      <c r="A12" s="213" t="s">
        <v>152</v>
      </c>
      <c r="B12" s="214">
        <f>+Prestazioni!M8</f>
        <v>158</v>
      </c>
      <c r="C12" s="214">
        <f>+B12*1000/'Dati di base'!$B$11</f>
        <v>31.6</v>
      </c>
      <c r="D12" s="214">
        <f>+'Foglio cont.'!S55</f>
        <v>-4400</v>
      </c>
      <c r="E12" s="214">
        <f t="shared" si="0"/>
        <v>-27.848101265822784</v>
      </c>
      <c r="F12" s="215">
        <f>+D12/'Dati di base'!$B$11</f>
        <v>-0.88</v>
      </c>
    </row>
    <row r="13" spans="1:6" ht="18.75" customHeight="1">
      <c r="A13" s="213" t="s">
        <v>273</v>
      </c>
      <c r="B13" s="214">
        <f>+Prestazioni!O8</f>
        <v>11</v>
      </c>
      <c r="C13" s="214">
        <f>+B13*1000/'Dati di base'!$B$11</f>
        <v>2.2000000000000002</v>
      </c>
      <c r="D13" s="214">
        <f>+'Foglio cont.'!V55</f>
        <v>2900</v>
      </c>
      <c r="E13" s="214">
        <f t="shared" si="0"/>
        <v>263.63636363636363</v>
      </c>
      <c r="F13" s="215">
        <f>+D13/'Dati di base'!$B$11</f>
        <v>0.57999999999999996</v>
      </c>
    </row>
    <row r="14" spans="1:6" ht="18.75" customHeight="1">
      <c r="A14" s="213" t="s">
        <v>153</v>
      </c>
      <c r="B14" s="214">
        <f>+Prestazioni!Q8</f>
        <v>22</v>
      </c>
      <c r="C14" s="214">
        <f>+B14*1000/'Dati di base'!$B$11</f>
        <v>4.4000000000000004</v>
      </c>
      <c r="D14" s="214">
        <f>+'Foglio cont.'!Y55</f>
        <v>6100</v>
      </c>
      <c r="E14" s="214">
        <f t="shared" si="0"/>
        <v>277.27272727272725</v>
      </c>
      <c r="F14" s="215">
        <f>+D14/'Dati di base'!$B$11</f>
        <v>1.22</v>
      </c>
    </row>
    <row r="15" spans="1:6" ht="18.75" customHeight="1">
      <c r="A15" s="213" t="s">
        <v>154</v>
      </c>
      <c r="B15" s="214">
        <f>+Prestazioni!S8</f>
        <v>45</v>
      </c>
      <c r="C15" s="214">
        <f>+B15*1000/'Dati di base'!$B$11</f>
        <v>9</v>
      </c>
      <c r="D15" s="214">
        <f>+'Foglio cont.'!AB55</f>
        <v>900</v>
      </c>
      <c r="E15" s="214">
        <f t="shared" ref="E15" si="1">+D15/B15</f>
        <v>20</v>
      </c>
      <c r="F15" s="215">
        <f>+D15/'Dati di base'!$B$11</f>
        <v>0.18</v>
      </c>
    </row>
    <row r="16" spans="1:6" ht="18.75" customHeight="1">
      <c r="A16" s="213" t="s">
        <v>155</v>
      </c>
      <c r="B16" s="214">
        <f>+Prestazioni!T8</f>
        <v>50</v>
      </c>
      <c r="C16" s="214">
        <f>+B16*1000/'Dati di base'!$B$11</f>
        <v>10</v>
      </c>
      <c r="D16" s="214">
        <f>+'Foglio cont.'!AC55</f>
        <v>21000</v>
      </c>
      <c r="E16" s="214">
        <f t="shared" si="0"/>
        <v>420</v>
      </c>
      <c r="F16" s="215">
        <f>+D16/'Dati di base'!$B$11</f>
        <v>4.2</v>
      </c>
    </row>
    <row r="17" spans="1:6" ht="18.75" customHeight="1">
      <c r="A17" s="213" t="s">
        <v>169</v>
      </c>
      <c r="B17" s="214"/>
      <c r="C17" s="214"/>
      <c r="D17" s="214">
        <f>+'Foglio cont.'!AD55</f>
        <v>128300</v>
      </c>
      <c r="E17" s="214"/>
      <c r="F17" s="215">
        <f>+D17/'Dati di base'!$B$11</f>
        <v>25.66</v>
      </c>
    </row>
    <row r="18" spans="1:6" ht="18.75" customHeight="1" thickBot="1">
      <c r="A18" s="216" t="s">
        <v>274</v>
      </c>
      <c r="B18" s="217"/>
      <c r="C18" s="217"/>
      <c r="D18" s="217">
        <f>+'Foglio cont.'!AE55</f>
        <v>43500</v>
      </c>
      <c r="E18" s="217"/>
      <c r="F18" s="218">
        <f>+D18/'Dati di base'!$B$11</f>
        <v>8.6999999999999993</v>
      </c>
    </row>
    <row r="19" spans="1:6">
      <c r="A19" s="197"/>
      <c r="B19" s="200"/>
      <c r="C19" s="200"/>
      <c r="D19" s="200"/>
      <c r="E19" s="200"/>
      <c r="F19" s="194"/>
    </row>
    <row r="20" spans="1:6" ht="15.6">
      <c r="A20" s="203" t="s">
        <v>156</v>
      </c>
      <c r="B20" s="204"/>
      <c r="C20" s="204"/>
      <c r="D20" s="204">
        <f>SUM(D8:D19)</f>
        <v>510800</v>
      </c>
      <c r="E20" s="204"/>
      <c r="F20" s="205">
        <f>SUM(F8:F19)</f>
        <v>102.16</v>
      </c>
    </row>
    <row r="21" spans="1:6">
      <c r="A21" s="199"/>
      <c r="B21" s="202"/>
      <c r="C21" s="202"/>
      <c r="D21" s="202"/>
      <c r="E21" s="202"/>
      <c r="F21" s="195"/>
    </row>
    <row r="22" spans="1:6" ht="15.6" thickBot="1">
      <c r="A22" s="198" t="s">
        <v>157</v>
      </c>
      <c r="B22" s="201"/>
      <c r="C22" s="201"/>
      <c r="D22" s="201">
        <f>-'Foglio cont.'!AF55-'Foglio cont.'!AG55-'Foglio cont.'!AH55</f>
        <v>516000</v>
      </c>
      <c r="E22" s="201"/>
      <c r="F22" s="196">
        <f>+D22/'Dati di base'!$B$11</f>
        <v>103.2</v>
      </c>
    </row>
    <row r="23" spans="1:6">
      <c r="A23" s="199"/>
      <c r="B23" s="202"/>
      <c r="C23" s="202"/>
      <c r="D23" s="202"/>
      <c r="E23" s="202"/>
      <c r="F23" s="195"/>
    </row>
    <row r="24" spans="1:6" ht="15.6">
      <c r="A24" s="203" t="s">
        <v>158</v>
      </c>
      <c r="B24" s="204"/>
      <c r="C24" s="204"/>
      <c r="D24" s="204">
        <f>+D22-D20</f>
        <v>5200</v>
      </c>
      <c r="E24" s="204"/>
      <c r="F24" s="205">
        <f>+D24/'Dati di base'!$B$11</f>
        <v>1.04</v>
      </c>
    </row>
    <row r="25" spans="1:6" ht="15.6">
      <c r="A25" s="203"/>
      <c r="B25" s="204"/>
      <c r="C25" s="204"/>
      <c r="D25" s="204"/>
      <c r="E25" s="204"/>
      <c r="F25" s="205"/>
    </row>
    <row r="26" spans="1:6" ht="16.2" thickBot="1">
      <c r="A26" s="206" t="s">
        <v>159</v>
      </c>
      <c r="B26" s="207"/>
      <c r="C26" s="207"/>
      <c r="D26" s="208" t="e">
        <f>+'[1]Resultate Kennzahlen'!F58</f>
        <v>#REF!</v>
      </c>
      <c r="E26" s="207"/>
      <c r="F26" s="20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&amp;LSet di indicatori Gestione dei rifiuti&amp;R&amp;D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9"/>
  <sheetViews>
    <sheetView showOutlineSymbols="0" zoomScale="96" zoomScaleNormal="96" workbookViewId="0">
      <selection activeCell="C74" sqref="C74"/>
    </sheetView>
  </sheetViews>
  <sheetFormatPr baseColWidth="10" defaultColWidth="7" defaultRowHeight="13.2"/>
  <cols>
    <col min="1" max="1" width="3.6328125" style="177" customWidth="1"/>
    <col min="2" max="2" width="4.6328125" style="178" customWidth="1"/>
    <col min="3" max="3" width="5.36328125" style="177" customWidth="1"/>
    <col min="4" max="4" width="53" style="177" customWidth="1"/>
    <col min="5" max="5" width="11.453125" style="177" customWidth="1"/>
    <col min="6" max="32" width="7.6328125" style="177" customWidth="1"/>
    <col min="33" max="16384" width="7" style="177"/>
  </cols>
  <sheetData>
    <row r="1" spans="1:32" ht="13.8">
      <c r="A1" s="184" t="str">
        <f>CONCATENATE("Indicatori ",'Foglio cont.'!B1," ",'Dati di base'!B8)</f>
        <v>Indicatori Contabilità del Comune MPCA2 20_x</v>
      </c>
      <c r="B1" s="233"/>
      <c r="D1" s="176"/>
    </row>
    <row r="2" spans="1:32" ht="13.8">
      <c r="A2" s="184" t="str">
        <f>CONCATENATE("Comune ",'Dati di base'!B9)</f>
        <v>Comune modello</v>
      </c>
      <c r="B2" s="177"/>
      <c r="D2" s="176"/>
      <c r="E2" s="262"/>
      <c r="F2" s="262"/>
      <c r="G2" s="262"/>
      <c r="AA2" s="176"/>
      <c r="AB2" s="176"/>
      <c r="AC2" s="176"/>
      <c r="AD2" s="176"/>
      <c r="AE2" s="176"/>
      <c r="AF2" s="176"/>
    </row>
    <row r="4" spans="1:32">
      <c r="A4" s="179" t="s">
        <v>239</v>
      </c>
    </row>
    <row r="6" spans="1:32">
      <c r="A6" s="181" t="s">
        <v>240</v>
      </c>
      <c r="B6" s="182"/>
      <c r="C6" s="181"/>
      <c r="D6" s="181"/>
      <c r="E6" s="187" t="s">
        <v>255</v>
      </c>
      <c r="F6" s="183" t="s">
        <v>256</v>
      </c>
    </row>
    <row r="7" spans="1:32">
      <c r="A7" s="179"/>
      <c r="B7" s="174"/>
      <c r="C7" s="179"/>
      <c r="D7" s="179"/>
      <c r="E7" s="185"/>
    </row>
    <row r="8" spans="1:32">
      <c r="A8" s="224">
        <v>1</v>
      </c>
      <c r="B8" s="235" t="s">
        <v>241</v>
      </c>
      <c r="C8" s="235"/>
      <c r="D8" s="235"/>
      <c r="E8" s="236"/>
      <c r="F8" s="180"/>
    </row>
    <row r="9" spans="1:32">
      <c r="B9" s="235">
        <v>1.1000000000000001</v>
      </c>
      <c r="C9" s="224" t="s">
        <v>205</v>
      </c>
      <c r="D9" s="224"/>
      <c r="E9" s="186">
        <f>SUM(E10:E11)</f>
        <v>240.96385542168676</v>
      </c>
      <c r="F9" s="143">
        <f>SUM(F10:F11)</f>
        <v>40</v>
      </c>
    </row>
    <row r="10" spans="1:32">
      <c r="B10" s="235">
        <v>1.2</v>
      </c>
      <c r="C10" s="224" t="s">
        <v>161</v>
      </c>
      <c r="D10" s="224"/>
      <c r="E10" s="186">
        <f>+'Foglio cont.'!E55/E69</f>
        <v>96.385542168674704</v>
      </c>
      <c r="F10" s="143">
        <f>'Foglio cont.'!E55/$F$66</f>
        <v>16</v>
      </c>
    </row>
    <row r="11" spans="1:32">
      <c r="B11" s="235">
        <v>1.3</v>
      </c>
      <c r="C11" s="224" t="s">
        <v>162</v>
      </c>
      <c r="D11" s="224"/>
      <c r="E11" s="186">
        <f>+'Foglio cont.'!F55/E69</f>
        <v>144.57831325301206</v>
      </c>
      <c r="F11" s="143">
        <f>'Foglio cont.'!F55/$F$66</f>
        <v>24</v>
      </c>
    </row>
    <row r="12" spans="1:32">
      <c r="A12" s="224">
        <v>2</v>
      </c>
      <c r="B12" s="235" t="s">
        <v>242</v>
      </c>
      <c r="D12" s="179"/>
      <c r="E12" s="188"/>
      <c r="F12" s="180"/>
    </row>
    <row r="13" spans="1:32">
      <c r="B13" s="235">
        <v>2.1</v>
      </c>
      <c r="C13" s="224" t="s">
        <v>201</v>
      </c>
      <c r="D13" s="224"/>
      <c r="E13" s="186">
        <f>SUM('Foglio cont.'!J55+'Foglio cont.'!M55+'Foglio cont.'!P55+'Foglio cont.'!S55+'Foglio cont.'!V55+'Foglio cont.'!Y55+'Foglio cont.'!AC55)/SUM(Prestazioni!G8:T8)</f>
        <v>113.10401310401311</v>
      </c>
      <c r="F13" s="143">
        <f>SUM('Foglio cont.'!J55+'Foglio cont.'!M55+'Foglio cont.'!P55+'Foglio cont.'!S55+'Foglio cont.'!V55+'Foglio cont.'!Y55+'Foglio cont.'!AC55)/Prestazioni!C3</f>
        <v>27.62</v>
      </c>
    </row>
    <row r="14" spans="1:32">
      <c r="B14" s="235">
        <v>2.2000000000000002</v>
      </c>
      <c r="C14" s="224" t="s">
        <v>163</v>
      </c>
      <c r="E14" s="186"/>
      <c r="F14" s="143"/>
    </row>
    <row r="15" spans="1:32">
      <c r="C15" s="234" t="str">
        <f>CONCATENATE(B14,".",1)</f>
        <v>2.2.1</v>
      </c>
      <c r="D15" s="224" t="s">
        <v>205</v>
      </c>
      <c r="E15" s="237">
        <f>+E16+E17-E18</f>
        <v>235.95505617977528</v>
      </c>
      <c r="F15" s="238">
        <f>+F16+F17-F18</f>
        <v>21</v>
      </c>
    </row>
    <row r="16" spans="1:32">
      <c r="C16" s="234" t="str">
        <f>CONCATENATE(B14,".",2)</f>
        <v>2.2.2</v>
      </c>
      <c r="D16" s="224" t="s">
        <v>161</v>
      </c>
      <c r="E16" s="186">
        <f>+'Foglio cont.'!H55/E70</f>
        <v>112.35955056179775</v>
      </c>
      <c r="F16" s="143">
        <f>'Foglio cont.'!H55/$F$66</f>
        <v>10</v>
      </c>
    </row>
    <row r="17" spans="2:6">
      <c r="C17" s="234" t="str">
        <f>CONCATENATE(B14,".",3)</f>
        <v>2.2.3</v>
      </c>
      <c r="D17" s="224" t="s">
        <v>162</v>
      </c>
      <c r="E17" s="186">
        <f>+'Foglio cont.'!I35/E70</f>
        <v>123.59550561797752</v>
      </c>
      <c r="F17" s="143">
        <f>'Foglio cont.'!I35/$F$66</f>
        <v>11</v>
      </c>
    </row>
    <row r="18" spans="2:6">
      <c r="C18" s="234" t="str">
        <f>CONCATENATE(B14,".",4)</f>
        <v>2.2.4</v>
      </c>
      <c r="D18" s="224" t="s">
        <v>243</v>
      </c>
      <c r="E18" s="186">
        <f>+'Foglio cont.'!I53/E70</f>
        <v>0</v>
      </c>
      <c r="F18" s="143">
        <f>'Foglio cont.'!I53/$F$66</f>
        <v>0</v>
      </c>
    </row>
    <row r="19" spans="2:6">
      <c r="B19" s="235">
        <v>2.2999999999999998</v>
      </c>
      <c r="C19" s="224" t="s">
        <v>202</v>
      </c>
      <c r="E19" s="186"/>
      <c r="F19" s="143"/>
    </row>
    <row r="20" spans="2:6">
      <c r="C20" s="234" t="str">
        <f>CONCATENATE(B19,".",1)</f>
        <v>2.3.1</v>
      </c>
      <c r="D20" s="224" t="s">
        <v>205</v>
      </c>
      <c r="E20" s="237">
        <f>+E21+E22-E23</f>
        <v>-21.05263157894737</v>
      </c>
      <c r="F20" s="238">
        <f>+F21+F22-F23</f>
        <v>-1.5999999999999996</v>
      </c>
    </row>
    <row r="21" spans="2:6">
      <c r="C21" s="234" t="str">
        <f>CONCATENATE(B19,".",2)</f>
        <v>2.3.2</v>
      </c>
      <c r="D21" s="224" t="s">
        <v>161</v>
      </c>
      <c r="E21" s="186">
        <f>+'Foglio cont.'!K55/E71</f>
        <v>78.94736842105263</v>
      </c>
      <c r="F21" s="143">
        <f>'Foglio cont.'!K55/$F$66</f>
        <v>6</v>
      </c>
    </row>
    <row r="22" spans="2:6">
      <c r="C22" s="234" t="str">
        <f>CONCATENATE(B19,".",3)</f>
        <v>2.3.3</v>
      </c>
      <c r="D22" s="224" t="s">
        <v>206</v>
      </c>
      <c r="E22" s="186">
        <f>+'Foglio cont.'!L35/E71</f>
        <v>0</v>
      </c>
      <c r="F22" s="143">
        <f>'Foglio cont.'!L35/$F$66</f>
        <v>0</v>
      </c>
    </row>
    <row r="23" spans="2:6">
      <c r="C23" s="234" t="str">
        <f>CONCATENATE(B19,".",4)</f>
        <v>2.3.4</v>
      </c>
      <c r="D23" s="224" t="s">
        <v>244</v>
      </c>
      <c r="E23" s="186">
        <f>+'Foglio cont.'!L53/E71</f>
        <v>100</v>
      </c>
      <c r="F23" s="143">
        <f>'Foglio cont.'!L53/$F$66</f>
        <v>7.6</v>
      </c>
    </row>
    <row r="24" spans="2:6">
      <c r="B24" s="235">
        <v>2.4</v>
      </c>
      <c r="C24" s="224" t="s">
        <v>203</v>
      </c>
      <c r="E24" s="186"/>
      <c r="F24" s="143"/>
    </row>
    <row r="25" spans="2:6">
      <c r="C25" s="234" t="str">
        <f>CONCATENATE(B24,".",1)</f>
        <v>2.4.1</v>
      </c>
      <c r="D25" s="224" t="s">
        <v>205</v>
      </c>
      <c r="E25" s="237">
        <f>+E26+E27-E28</f>
        <v>140.90909090909091</v>
      </c>
      <c r="F25" s="238">
        <f>+F26+F27-F28</f>
        <v>3.1</v>
      </c>
    </row>
    <row r="26" spans="2:6">
      <c r="C26" s="234" t="str">
        <f>CONCATENATE(B24,".",2)</f>
        <v>2.4.2</v>
      </c>
      <c r="D26" s="224" t="s">
        <v>161</v>
      </c>
      <c r="E26" s="186">
        <f>+'Foglio cont.'!N55/E72</f>
        <v>190.90909090909091</v>
      </c>
      <c r="F26" s="143">
        <f>'Foglio cont.'!N55/$F$66</f>
        <v>4.2</v>
      </c>
    </row>
    <row r="27" spans="2:6">
      <c r="C27" s="234" t="str">
        <f>CONCATENATE(B24,".",3)</f>
        <v>2.4.3</v>
      </c>
      <c r="D27" s="224" t="s">
        <v>206</v>
      </c>
      <c r="E27" s="186">
        <f>+'Foglio cont.'!O35/E72</f>
        <v>0</v>
      </c>
      <c r="F27" s="143">
        <f>'Foglio cont.'!O35/$F$66</f>
        <v>0</v>
      </c>
    </row>
    <row r="28" spans="2:6">
      <c r="C28" s="234" t="str">
        <f>CONCATENATE(B24,".",4)</f>
        <v>2.4.4</v>
      </c>
      <c r="D28" s="224" t="s">
        <v>164</v>
      </c>
      <c r="E28" s="186">
        <f>+'Foglio cont.'!O53/E72</f>
        <v>50</v>
      </c>
      <c r="F28" s="143">
        <f>'Foglio cont.'!O53/$F$66</f>
        <v>1.1000000000000001</v>
      </c>
    </row>
    <row r="29" spans="2:6">
      <c r="B29" s="235">
        <v>2.5</v>
      </c>
      <c r="C29" s="224" t="s">
        <v>204</v>
      </c>
      <c r="E29" s="186"/>
      <c r="F29" s="143"/>
    </row>
    <row r="30" spans="2:6">
      <c r="C30" s="234" t="str">
        <f>CONCATENATE(B29,".",1)</f>
        <v>2.5.1</v>
      </c>
      <c r="D30" s="224" t="s">
        <v>205</v>
      </c>
      <c r="E30" s="237">
        <f>+E31+E32-E33</f>
        <v>-27.848101265822784</v>
      </c>
      <c r="F30" s="238">
        <f>+F31+F32-F33</f>
        <v>-0.87999999999999989</v>
      </c>
    </row>
    <row r="31" spans="2:6">
      <c r="C31" s="234" t="str">
        <f>CONCATENATE(B29,".",2)</f>
        <v>2.5.2</v>
      </c>
      <c r="D31" s="224" t="s">
        <v>161</v>
      </c>
      <c r="E31" s="186">
        <f>+'Foglio cont.'!Q55/E73</f>
        <v>63.291139240506332</v>
      </c>
      <c r="F31" s="143">
        <f>'Foglio cont.'!Q55/$F$66</f>
        <v>2</v>
      </c>
    </row>
    <row r="32" spans="2:6">
      <c r="C32" s="234" t="str">
        <f>CONCATENATE(B29,".",3)</f>
        <v>2.5.3</v>
      </c>
      <c r="D32" s="224" t="s">
        <v>206</v>
      </c>
      <c r="E32" s="186">
        <f>+'Foglio cont.'!R35/E73</f>
        <v>0</v>
      </c>
      <c r="F32" s="143">
        <f>'Foglio cont.'!R35/$F$66</f>
        <v>0</v>
      </c>
    </row>
    <row r="33" spans="2:6">
      <c r="C33" s="234" t="str">
        <f>CONCATENATE(B29,".",4)</f>
        <v>2.5.4</v>
      </c>
      <c r="D33" s="224" t="s">
        <v>207</v>
      </c>
      <c r="E33" s="186">
        <f>+'Foglio cont.'!R53/E73</f>
        <v>91.139240506329116</v>
      </c>
      <c r="F33" s="143">
        <f>'Foglio cont.'!R53/$F$66</f>
        <v>2.88</v>
      </c>
    </row>
    <row r="34" spans="2:6">
      <c r="B34" s="235">
        <v>2.6</v>
      </c>
      <c r="C34" s="224" t="s">
        <v>277</v>
      </c>
      <c r="E34" s="186"/>
      <c r="F34" s="143"/>
    </row>
    <row r="35" spans="2:6">
      <c r="C35" s="234" t="str">
        <f>CONCATENATE(B34,".",1)</f>
        <v>2.6.1</v>
      </c>
      <c r="D35" s="224" t="s">
        <v>205</v>
      </c>
      <c r="E35" s="237">
        <f>+E36+E37-E38</f>
        <v>263.63636363636363</v>
      </c>
      <c r="F35" s="238">
        <f>+F36+F37-F38</f>
        <v>0.58000000000000007</v>
      </c>
    </row>
    <row r="36" spans="2:6">
      <c r="C36" s="234" t="str">
        <f>CONCATENATE(B34,".",2)</f>
        <v>2.6.2</v>
      </c>
      <c r="D36" s="224" t="s">
        <v>161</v>
      </c>
      <c r="E36" s="186">
        <f>+'Foglio cont.'!T55/E74</f>
        <v>363.63636363636363</v>
      </c>
      <c r="F36" s="143">
        <f>'Foglio cont.'!T55/$F$66</f>
        <v>0.8</v>
      </c>
    </row>
    <row r="37" spans="2:6">
      <c r="C37" s="234" t="str">
        <f>CONCATENATE(B34,".",3)</f>
        <v>2.6.3</v>
      </c>
      <c r="D37" s="224" t="s">
        <v>206</v>
      </c>
      <c r="E37" s="186">
        <f>+'Foglio cont.'!U35/E74</f>
        <v>0</v>
      </c>
      <c r="F37" s="143">
        <f>'Foglio cont.'!U35/$F$66</f>
        <v>0</v>
      </c>
    </row>
    <row r="38" spans="2:6">
      <c r="C38" s="234" t="str">
        <f>CONCATENATE(B34,".",4)</f>
        <v>2.6.4</v>
      </c>
      <c r="D38" s="224" t="s">
        <v>208</v>
      </c>
      <c r="E38" s="186">
        <f>+'Foglio cont.'!U53/E74</f>
        <v>100</v>
      </c>
      <c r="F38" s="143">
        <f>'Foglio cont.'!U53/$F$66</f>
        <v>0.22</v>
      </c>
    </row>
    <row r="39" spans="2:6">
      <c r="B39" s="235">
        <v>2.7</v>
      </c>
      <c r="C39" s="224" t="s">
        <v>245</v>
      </c>
      <c r="E39" s="186"/>
      <c r="F39" s="143"/>
    </row>
    <row r="40" spans="2:6">
      <c r="C40" s="234" t="str">
        <f>CONCATENATE(B39,".",1)</f>
        <v>2.7.1</v>
      </c>
      <c r="D40" s="224" t="s">
        <v>205</v>
      </c>
      <c r="E40" s="237">
        <f>+E41+E42-E43</f>
        <v>277.27272727272725</v>
      </c>
      <c r="F40" s="238">
        <f>+F41+F42-F43</f>
        <v>1.22</v>
      </c>
    </row>
    <row r="41" spans="2:6">
      <c r="C41" s="234" t="str">
        <f>CONCATENATE(B39,".",2)</f>
        <v>2.7.2</v>
      </c>
      <c r="D41" s="224" t="s">
        <v>161</v>
      </c>
      <c r="E41" s="186">
        <f>+'Foglio cont.'!W55/E75</f>
        <v>331.81818181818181</v>
      </c>
      <c r="F41" s="143">
        <f>'Foglio cont.'!W55/$F$66</f>
        <v>1.46</v>
      </c>
    </row>
    <row r="42" spans="2:6">
      <c r="C42" s="234" t="str">
        <f>CONCATENATE(B39,".",3)</f>
        <v>2.7.3</v>
      </c>
      <c r="D42" s="224" t="s">
        <v>206</v>
      </c>
      <c r="E42" s="186">
        <f>+'Foglio cont.'!X35/E75</f>
        <v>0</v>
      </c>
      <c r="F42" s="143">
        <f>'Foglio cont.'!X35/$F$66</f>
        <v>0</v>
      </c>
    </row>
    <row r="43" spans="2:6">
      <c r="C43" s="234" t="str">
        <f>CONCATENATE(B39,".",4)</f>
        <v>2.7.4</v>
      </c>
      <c r="D43" s="224" t="s">
        <v>209</v>
      </c>
      <c r="E43" s="186">
        <f>+'Foglio cont.'!X53/E75</f>
        <v>54.545454545454547</v>
      </c>
      <c r="F43" s="143">
        <f>'Foglio cont.'!X53/$F$66</f>
        <v>0.24</v>
      </c>
    </row>
    <row r="44" spans="2:6">
      <c r="B44" s="235">
        <v>2.8</v>
      </c>
      <c r="C44" s="224" t="s">
        <v>227</v>
      </c>
      <c r="E44" s="186"/>
      <c r="F44" s="143"/>
    </row>
    <row r="45" spans="2:6">
      <c r="C45" s="234" t="str">
        <f>CONCATENATE(B44,".",1)</f>
        <v>2.8.1</v>
      </c>
      <c r="D45" s="224" t="s">
        <v>205</v>
      </c>
      <c r="E45" s="237">
        <f>+E46+E47-E48</f>
        <v>20</v>
      </c>
      <c r="F45" s="238">
        <f>+F46+F47-F48</f>
        <v>0.18000000000000016</v>
      </c>
    </row>
    <row r="46" spans="2:6">
      <c r="C46" s="234" t="str">
        <f>CONCATENATE(B44,".",2)</f>
        <v>2.8.2</v>
      </c>
      <c r="D46" s="224" t="s">
        <v>161</v>
      </c>
      <c r="E46" s="186">
        <f>'Foglio cont.'!Z55/E76</f>
        <v>206.66666666666666</v>
      </c>
      <c r="F46" s="143">
        <f>'Foglio cont.'!Z55/$F$66</f>
        <v>1.86</v>
      </c>
    </row>
    <row r="47" spans="2:6">
      <c r="C47" s="234" t="str">
        <f>CONCATENATE(B44,".",3)</f>
        <v>2.8.3</v>
      </c>
      <c r="D47" s="224" t="s">
        <v>206</v>
      </c>
      <c r="E47" s="186">
        <f>'Foglio cont.'!AA35/E76</f>
        <v>0</v>
      </c>
      <c r="F47" s="143">
        <f>'Foglio cont.'!AA35/$F$66</f>
        <v>0</v>
      </c>
    </row>
    <row r="48" spans="2:6">
      <c r="C48" s="234" t="str">
        <f>CONCATENATE(B44,".",4)</f>
        <v>2.8.4</v>
      </c>
      <c r="D48" s="224" t="s">
        <v>208</v>
      </c>
      <c r="E48" s="186">
        <f>'Foglio cont.'!AA53/E76</f>
        <v>186.66666666666666</v>
      </c>
      <c r="F48" s="143">
        <f>'Foglio cont.'!AA53/$F$66</f>
        <v>1.68</v>
      </c>
    </row>
    <row r="49" spans="1:6">
      <c r="B49" s="235">
        <v>2.9</v>
      </c>
      <c r="C49" s="224" t="s">
        <v>210</v>
      </c>
      <c r="E49" s="186"/>
      <c r="F49" s="143"/>
    </row>
    <row r="50" spans="1:6">
      <c r="C50" s="234" t="str">
        <f>CONCATENATE(B49,".",1)</f>
        <v>2.9.1</v>
      </c>
      <c r="D50" s="224" t="s">
        <v>211</v>
      </c>
      <c r="E50" s="186">
        <f>'Foglio cont.'!AC55/E77</f>
        <v>420</v>
      </c>
      <c r="F50" s="143">
        <f>'Foglio cont.'!AC55/$F$66</f>
        <v>4.2</v>
      </c>
    </row>
    <row r="51" spans="1:6">
      <c r="A51" s="224">
        <v>3</v>
      </c>
      <c r="B51" s="235" t="s">
        <v>170</v>
      </c>
      <c r="C51" s="224"/>
      <c r="E51" s="143"/>
      <c r="F51" s="143">
        <f>'Foglio cont.'!AD55/$F$66</f>
        <v>25.66</v>
      </c>
    </row>
    <row r="52" spans="1:6">
      <c r="A52" s="224">
        <v>4</v>
      </c>
      <c r="B52" s="235" t="s">
        <v>212</v>
      </c>
      <c r="C52" s="224"/>
      <c r="E52" s="143"/>
      <c r="F52" s="143">
        <f>'Foglio cont.'!AE55/$F$66</f>
        <v>8.6999999999999993</v>
      </c>
    </row>
    <row r="53" spans="1:6">
      <c r="A53" s="224">
        <v>5</v>
      </c>
      <c r="B53" s="235" t="s">
        <v>213</v>
      </c>
      <c r="C53" s="224"/>
      <c r="E53" s="143"/>
      <c r="F53" s="143"/>
    </row>
    <row r="54" spans="1:6">
      <c r="B54" s="235">
        <v>5.0999999999999996</v>
      </c>
      <c r="C54" s="224" t="s">
        <v>214</v>
      </c>
      <c r="D54" s="224"/>
      <c r="E54" s="143"/>
      <c r="F54" s="143">
        <f>-'Foglio cont.'!AF55/$F$66</f>
        <v>48.2</v>
      </c>
    </row>
    <row r="55" spans="1:6">
      <c r="B55" s="235">
        <v>5.2</v>
      </c>
      <c r="C55" s="224" t="s">
        <v>215</v>
      </c>
      <c r="D55" s="224"/>
      <c r="E55" s="143"/>
      <c r="F55" s="143">
        <f>-'Foglio cont.'!AG55/$F$66</f>
        <v>20</v>
      </c>
    </row>
    <row r="56" spans="1:6">
      <c r="B56" s="235">
        <v>5.3</v>
      </c>
      <c r="C56" s="224" t="s">
        <v>216</v>
      </c>
      <c r="D56" s="224"/>
      <c r="E56" s="143"/>
      <c r="F56" s="143">
        <f>-'Foglio cont.'!AH55/$F$66</f>
        <v>35</v>
      </c>
    </row>
    <row r="57" spans="1:6">
      <c r="B57" s="235">
        <v>5.4</v>
      </c>
      <c r="C57" s="224" t="s">
        <v>217</v>
      </c>
      <c r="D57" s="224"/>
      <c r="E57" s="143"/>
      <c r="F57" s="143">
        <f>-'Foglio cont.'!AI55/$F$66</f>
        <v>0</v>
      </c>
    </row>
    <row r="58" spans="1:6">
      <c r="A58" s="224">
        <v>6</v>
      </c>
      <c r="B58" s="235" t="s">
        <v>218</v>
      </c>
      <c r="C58" s="224"/>
      <c r="E58" s="143"/>
      <c r="F58" s="175">
        <f>('Foglio cont.'!D53-'Foglio cont.'!AI53)/'Foglio cont.'!D35</f>
        <v>1.0089285714285714</v>
      </c>
    </row>
    <row r="60" spans="1:6">
      <c r="A60" s="179" t="s">
        <v>246</v>
      </c>
    </row>
    <row r="62" spans="1:6">
      <c r="A62" s="181" t="s">
        <v>240</v>
      </c>
      <c r="B62" s="182"/>
      <c r="C62" s="181"/>
      <c r="D62" s="181"/>
      <c r="E62" s="189"/>
      <c r="F62" s="183" t="s">
        <v>247</v>
      </c>
    </row>
    <row r="64" spans="1:6">
      <c r="A64" s="224">
        <v>1</v>
      </c>
      <c r="B64" s="224" t="s">
        <v>248</v>
      </c>
    </row>
    <row r="65" spans="1:6">
      <c r="B65" s="235">
        <v>1.1000000000000001</v>
      </c>
      <c r="C65" s="224" t="s">
        <v>219</v>
      </c>
      <c r="D65" s="224"/>
      <c r="F65" s="143" t="str">
        <f>'Dati di base'!B10</f>
        <v>xx</v>
      </c>
    </row>
    <row r="66" spans="1:6">
      <c r="B66" s="235">
        <v>1.2</v>
      </c>
      <c r="C66" s="224" t="s">
        <v>220</v>
      </c>
      <c r="D66" s="224"/>
      <c r="F66" s="143">
        <f>Prestazioni!C3</f>
        <v>5000</v>
      </c>
    </row>
    <row r="67" spans="1:6">
      <c r="A67" s="224">
        <v>2</v>
      </c>
      <c r="B67" s="235" t="s">
        <v>249</v>
      </c>
      <c r="C67" s="224"/>
      <c r="E67" s="186" t="s">
        <v>221</v>
      </c>
      <c r="F67" s="143" t="s">
        <v>250</v>
      </c>
    </row>
    <row r="68" spans="1:6">
      <c r="B68" s="235">
        <v>2</v>
      </c>
      <c r="C68" s="224" t="s">
        <v>222</v>
      </c>
      <c r="D68" s="224"/>
      <c r="E68" s="190">
        <f>SUM(E69:E77)</f>
        <v>2051</v>
      </c>
      <c r="F68" s="177">
        <f t="shared" ref="F68:F77" si="0">+E68*1000/$F$66</f>
        <v>410.2</v>
      </c>
    </row>
    <row r="69" spans="1:6">
      <c r="B69" s="235">
        <v>2.1</v>
      </c>
      <c r="C69" s="224" t="s">
        <v>260</v>
      </c>
      <c r="D69" s="224"/>
      <c r="E69" s="186">
        <f>Prestazioni!E8</f>
        <v>830</v>
      </c>
      <c r="F69" s="177">
        <f t="shared" si="0"/>
        <v>166</v>
      </c>
    </row>
    <row r="70" spans="1:6">
      <c r="B70" s="235">
        <v>2.2000000000000002</v>
      </c>
      <c r="C70" s="224" t="s">
        <v>223</v>
      </c>
      <c r="D70" s="224"/>
      <c r="E70" s="186">
        <f>Prestazioni!G8</f>
        <v>445</v>
      </c>
      <c r="F70" s="177">
        <f t="shared" si="0"/>
        <v>89</v>
      </c>
    </row>
    <row r="71" spans="1:6">
      <c r="B71" s="235">
        <v>2.2999999999999998</v>
      </c>
      <c r="C71" s="224" t="s">
        <v>202</v>
      </c>
      <c r="D71" s="224"/>
      <c r="E71" s="186">
        <f>Prestazioni!I8</f>
        <v>380</v>
      </c>
      <c r="F71" s="177">
        <f t="shared" si="0"/>
        <v>76</v>
      </c>
    </row>
    <row r="72" spans="1:6">
      <c r="B72" s="235">
        <v>2.4</v>
      </c>
      <c r="C72" s="224" t="s">
        <v>224</v>
      </c>
      <c r="D72" s="224"/>
      <c r="E72" s="186">
        <f>Prestazioni!K8</f>
        <v>110</v>
      </c>
      <c r="F72" s="177">
        <f t="shared" si="0"/>
        <v>22</v>
      </c>
    </row>
    <row r="73" spans="1:6">
      <c r="B73" s="235">
        <v>2.5</v>
      </c>
      <c r="C73" s="224" t="s">
        <v>225</v>
      </c>
      <c r="D73" s="224"/>
      <c r="E73" s="186">
        <f>Prestazioni!M8</f>
        <v>158</v>
      </c>
      <c r="F73" s="177">
        <f t="shared" si="0"/>
        <v>31.6</v>
      </c>
    </row>
    <row r="74" spans="1:6">
      <c r="B74" s="235">
        <v>2.6</v>
      </c>
      <c r="C74" s="224" t="s">
        <v>276</v>
      </c>
      <c r="D74" s="224"/>
      <c r="E74" s="186">
        <f>Prestazioni!O8</f>
        <v>11</v>
      </c>
      <c r="F74" s="177">
        <f t="shared" si="0"/>
        <v>2.2000000000000002</v>
      </c>
    </row>
    <row r="75" spans="1:6">
      <c r="B75" s="235">
        <v>2.7</v>
      </c>
      <c r="C75" s="224" t="s">
        <v>226</v>
      </c>
      <c r="D75" s="224"/>
      <c r="E75" s="186">
        <f>Prestazioni!Q8</f>
        <v>22</v>
      </c>
      <c r="F75" s="177">
        <f t="shared" si="0"/>
        <v>4.4000000000000004</v>
      </c>
    </row>
    <row r="76" spans="1:6">
      <c r="B76" s="235">
        <v>2.8</v>
      </c>
      <c r="C76" s="224" t="s">
        <v>227</v>
      </c>
      <c r="D76" s="224"/>
      <c r="E76" s="186">
        <f>+Prestazioni!S8</f>
        <v>45</v>
      </c>
      <c r="F76" s="177">
        <f t="shared" ref="F76" si="1">+E76*1000/$F$66</f>
        <v>9</v>
      </c>
    </row>
    <row r="77" spans="1:6">
      <c r="B77" s="235">
        <v>2.9</v>
      </c>
      <c r="C77" s="224" t="s">
        <v>228</v>
      </c>
      <c r="D77" s="224"/>
      <c r="E77" s="186">
        <f>Prestazioni!T8</f>
        <v>50</v>
      </c>
      <c r="F77" s="177">
        <f t="shared" si="0"/>
        <v>10</v>
      </c>
    </row>
    <row r="78" spans="1:6">
      <c r="A78" s="224">
        <v>3</v>
      </c>
      <c r="B78" s="235" t="s">
        <v>160</v>
      </c>
    </row>
    <row r="79" spans="1:6">
      <c r="B79" s="235">
        <v>3.1</v>
      </c>
      <c r="C79" s="224" t="s">
        <v>263</v>
      </c>
      <c r="D79" s="224"/>
      <c r="F79" s="143" t="str">
        <f>Prestazioni!T18</f>
        <v>Sì</v>
      </c>
    </row>
    <row r="80" spans="1:6">
      <c r="B80" s="235">
        <v>3.2</v>
      </c>
      <c r="C80" s="224" t="s">
        <v>229</v>
      </c>
      <c r="D80" s="224"/>
      <c r="F80" s="143" t="str">
        <f>Prestazioni!T19</f>
        <v>Sì</v>
      </c>
    </row>
    <row r="81" spans="1:6">
      <c r="B81" s="235">
        <v>3.3</v>
      </c>
      <c r="C81" s="224" t="s">
        <v>230</v>
      </c>
      <c r="D81" s="224"/>
      <c r="F81" s="143" t="str">
        <f>Prestazioni!T20</f>
        <v>Sì</v>
      </c>
    </row>
    <row r="82" spans="1:6">
      <c r="B82" s="235">
        <v>3.4</v>
      </c>
      <c r="C82" s="224" t="s">
        <v>231</v>
      </c>
      <c r="D82" s="224"/>
      <c r="F82" s="143" t="str">
        <f>Prestazioni!T21</f>
        <v>Sì</v>
      </c>
    </row>
    <row r="83" spans="1:6">
      <c r="B83" s="235">
        <v>3.5</v>
      </c>
      <c r="C83" s="224" t="s">
        <v>232</v>
      </c>
      <c r="D83" s="224"/>
      <c r="F83" s="143" t="str">
        <f>Prestazioni!T22</f>
        <v>Sì</v>
      </c>
    </row>
    <row r="84" spans="1:6">
      <c r="B84" s="235">
        <v>3.6</v>
      </c>
      <c r="C84" s="224" t="s">
        <v>233</v>
      </c>
      <c r="D84" s="224"/>
      <c r="F84" s="143" t="str">
        <f>Prestazioni!T23</f>
        <v>Sì</v>
      </c>
    </row>
    <row r="85" spans="1:6">
      <c r="B85" s="235">
        <v>3.7</v>
      </c>
      <c r="C85" s="224" t="s">
        <v>234</v>
      </c>
      <c r="D85" s="224"/>
      <c r="F85" s="143" t="str">
        <f>Prestazioni!T24</f>
        <v>No</v>
      </c>
    </row>
    <row r="86" spans="1:6">
      <c r="B86" s="235">
        <v>3.8</v>
      </c>
      <c r="C86" s="224" t="s">
        <v>235</v>
      </c>
      <c r="D86" s="224"/>
      <c r="F86" s="143" t="str">
        <f>Prestazioni!T25</f>
        <v>No</v>
      </c>
    </row>
    <row r="87" spans="1:6">
      <c r="A87" s="224">
        <v>4</v>
      </c>
      <c r="B87" s="235" t="s">
        <v>196</v>
      </c>
      <c r="E87" s="186" t="s">
        <v>236</v>
      </c>
      <c r="F87" s="177" t="s">
        <v>237</v>
      </c>
    </row>
    <row r="88" spans="1:6">
      <c r="B88" s="235">
        <v>4.0999999999999996</v>
      </c>
      <c r="C88" s="224" t="s">
        <v>261</v>
      </c>
      <c r="D88" s="224"/>
      <c r="E88" s="186">
        <f>Prestazioni!D10</f>
        <v>0</v>
      </c>
      <c r="F88" s="177" t="str">
        <f t="shared" ref="F88:F94" si="2">IF(E88=0,"",$F$66/E88)</f>
        <v/>
      </c>
    </row>
    <row r="89" spans="1:6">
      <c r="B89" s="235">
        <v>4.2</v>
      </c>
      <c r="C89" s="224" t="s">
        <v>180</v>
      </c>
      <c r="D89" s="224"/>
      <c r="E89" s="186">
        <f>Prestazioni!F10</f>
        <v>0</v>
      </c>
      <c r="F89" s="177" t="str">
        <f t="shared" si="2"/>
        <v/>
      </c>
    </row>
    <row r="90" spans="1:6">
      <c r="B90" s="235">
        <v>4.3</v>
      </c>
      <c r="C90" s="224" t="s">
        <v>171</v>
      </c>
      <c r="D90" s="224"/>
      <c r="E90" s="186">
        <f>Prestazioni!H10</f>
        <v>1</v>
      </c>
      <c r="F90" s="177">
        <f t="shared" si="2"/>
        <v>5000</v>
      </c>
    </row>
    <row r="91" spans="1:6">
      <c r="B91" s="235">
        <v>4.4000000000000004</v>
      </c>
      <c r="C91" s="224" t="s">
        <v>172</v>
      </c>
      <c r="D91" s="224"/>
      <c r="E91" s="186">
        <f>Prestazioni!J10</f>
        <v>1</v>
      </c>
      <c r="F91" s="177">
        <f t="shared" si="2"/>
        <v>5000</v>
      </c>
    </row>
    <row r="92" spans="1:6">
      <c r="B92" s="235">
        <v>4.5</v>
      </c>
      <c r="C92" s="224" t="s">
        <v>173</v>
      </c>
      <c r="D92" s="224"/>
      <c r="E92" s="186">
        <f>Prestazioni!L10</f>
        <v>2</v>
      </c>
      <c r="F92" s="177">
        <f t="shared" si="2"/>
        <v>2500</v>
      </c>
    </row>
    <row r="93" spans="1:6">
      <c r="B93" s="235">
        <v>4.5999999999999996</v>
      </c>
      <c r="C93" s="224" t="s">
        <v>275</v>
      </c>
      <c r="D93" s="224"/>
      <c r="E93" s="186">
        <f>Prestazioni!N10</f>
        <v>2</v>
      </c>
      <c r="F93" s="177">
        <f t="shared" si="2"/>
        <v>2500</v>
      </c>
    </row>
    <row r="94" spans="1:6">
      <c r="B94" s="235">
        <v>4.7</v>
      </c>
      <c r="C94" s="224" t="s">
        <v>174</v>
      </c>
      <c r="D94" s="224"/>
      <c r="E94" s="186">
        <f>Prestazioni!P10</f>
        <v>1</v>
      </c>
      <c r="F94" s="177">
        <f t="shared" si="2"/>
        <v>5000</v>
      </c>
    </row>
    <row r="95" spans="1:6">
      <c r="B95" s="235">
        <v>4.8</v>
      </c>
      <c r="C95" s="224" t="s">
        <v>175</v>
      </c>
      <c r="D95" s="224"/>
      <c r="E95" s="186">
        <f>Prestazioni!R10</f>
        <v>0</v>
      </c>
      <c r="F95" s="177" t="str">
        <f t="shared" ref="F95" si="3">IF(E95=0,"",$F$66/E95)</f>
        <v/>
      </c>
    </row>
    <row r="96" spans="1:6">
      <c r="A96" s="224">
        <v>5</v>
      </c>
      <c r="B96" s="224" t="s">
        <v>176</v>
      </c>
      <c r="C96" s="224"/>
      <c r="F96" s="143" t="s">
        <v>238</v>
      </c>
    </row>
    <row r="97" spans="1:6">
      <c r="B97" s="235">
        <v>5.0999999999999996</v>
      </c>
      <c r="C97" s="224" t="s">
        <v>260</v>
      </c>
      <c r="D97" s="224"/>
      <c r="F97" s="143">
        <f>Prestazioni!D12</f>
        <v>52</v>
      </c>
    </row>
    <row r="98" spans="1:6">
      <c r="B98" s="235">
        <v>5.2</v>
      </c>
      <c r="C98" s="224" t="s">
        <v>223</v>
      </c>
      <c r="D98" s="224"/>
      <c r="F98" s="143">
        <f>Prestazioni!F12</f>
        <v>26</v>
      </c>
    </row>
    <row r="99" spans="1:6">
      <c r="B99" s="235">
        <v>5.3</v>
      </c>
      <c r="C99" s="224" t="s">
        <v>202</v>
      </c>
      <c r="D99" s="224"/>
      <c r="F99" s="143">
        <f>Prestazioni!H12</f>
        <v>6</v>
      </c>
    </row>
    <row r="100" spans="1:6">
      <c r="B100" s="235">
        <v>5.4</v>
      </c>
      <c r="C100" s="224" t="s">
        <v>224</v>
      </c>
      <c r="D100" s="224"/>
      <c r="F100" s="143">
        <f>Prestazioni!J12</f>
        <v>6</v>
      </c>
    </row>
    <row r="101" spans="1:6">
      <c r="B101" s="235">
        <v>5.5</v>
      </c>
      <c r="C101" s="224" t="s">
        <v>225</v>
      </c>
      <c r="D101" s="224"/>
      <c r="F101" s="143">
        <f>Prestazioni!L12</f>
        <v>0</v>
      </c>
    </row>
    <row r="102" spans="1:6">
      <c r="B102" s="235">
        <v>5.6</v>
      </c>
      <c r="C102" s="224" t="s">
        <v>276</v>
      </c>
      <c r="D102" s="224"/>
      <c r="F102" s="143">
        <f>Prestazioni!N12</f>
        <v>0</v>
      </c>
    </row>
    <row r="103" spans="1:6">
      <c r="B103" s="235">
        <v>5.7</v>
      </c>
      <c r="C103" s="224" t="s">
        <v>226</v>
      </c>
      <c r="D103" s="224"/>
      <c r="F103" s="143">
        <f>Prestazioni!P12</f>
        <v>2</v>
      </c>
    </row>
    <row r="104" spans="1:6">
      <c r="B104" s="235">
        <v>5.8</v>
      </c>
      <c r="C104" s="224" t="s">
        <v>227</v>
      </c>
      <c r="D104" s="224"/>
      <c r="F104" s="143">
        <f>Prestazioni!R12</f>
        <v>0</v>
      </c>
    </row>
    <row r="105" spans="1:6">
      <c r="A105" s="224">
        <v>6</v>
      </c>
      <c r="B105" s="235" t="s">
        <v>167</v>
      </c>
      <c r="E105" s="186" t="s">
        <v>236</v>
      </c>
      <c r="F105" s="177" t="s">
        <v>237</v>
      </c>
    </row>
    <row r="106" spans="1:6">
      <c r="B106" s="235">
        <v>6.1</v>
      </c>
      <c r="C106" s="224" t="s">
        <v>165</v>
      </c>
      <c r="D106" s="224"/>
      <c r="E106" s="186">
        <f>Prestazioni!T15</f>
        <v>1</v>
      </c>
      <c r="F106" s="177">
        <f>IF(E106=0,"",$F$66/E106)</f>
        <v>5000</v>
      </c>
    </row>
    <row r="107" spans="1:6">
      <c r="B107" s="235">
        <v>6.2</v>
      </c>
      <c r="C107" s="224" t="s">
        <v>166</v>
      </c>
      <c r="D107" s="224"/>
      <c r="E107" s="186">
        <f>Prestazioni!T16</f>
        <v>24</v>
      </c>
    </row>
    <row r="108" spans="1:6">
      <c r="A108" s="224">
        <v>7</v>
      </c>
      <c r="B108" s="235" t="s">
        <v>251</v>
      </c>
      <c r="C108" s="224"/>
      <c r="F108" s="143" t="str">
        <f>+Prestazioni!T26</f>
        <v>No</v>
      </c>
    </row>
    <row r="109" spans="1:6">
      <c r="A109" s="224">
        <v>8</v>
      </c>
      <c r="B109" s="235" t="s">
        <v>252</v>
      </c>
      <c r="F109" s="143" t="str">
        <f>+Prestazioni!D27</f>
        <v xml:space="preserve">effettivo </v>
      </c>
    </row>
  </sheetData>
  <mergeCells count="1">
    <mergeCell ref="E2:G2"/>
  </mergeCells>
  <printOptions horizontalCentered="1" verticalCentered="1"/>
  <pageMargins left="0.51181102362204722" right="0.51181102362204722" top="0.74803149606299213" bottom="0.74803149606299213" header="0.51181102362204722" footer="0.51181102362204722"/>
  <pageSetup paperSize="9" scale="89" fitToHeight="0" orientation="portrait" r:id="rId1"/>
  <headerFooter>
    <oddHeader>&amp;L&amp;"Standard"Set di indicatori Gestione dei rifiuti&amp;R&amp;"Standard"&amp;D</oddHeader>
  </headerFooter>
  <rowBreaks count="1" manualBreakCount="1">
    <brk id="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Modello di foglio della contabilità di esercizio gestione comunale dei rifiuti MPCA2_UFAM 2018"/>
    <f:field ref="objsubject" par="" edit="true" text=""/>
    <f:field ref="objcreatedby" par="" text="Manco, Jenny (BAFU - MAJ)"/>
    <f:field ref="objcreatedat" par="" text="07.12.2018 10:10:47"/>
    <f:field ref="objchangedby" par="" text="Manco, Jenny (BAFU - MAJ)"/>
    <f:field ref="objmodifiedat" par="" text="12.12.2018 16:40:52"/>
    <f:field ref="doc_FSCFOLIO_1_1001_FieldDocumentNumber" par="" text=""/>
    <f:field ref="doc_FSCFOLIO_1_1001_FieldSubject" par="" edit="true" text=""/>
    <f:field ref="FSCFOLIO_1_1001_FieldCurrentUser" par="" text="Sylvia Rütschi"/>
    <f:field ref="CCAPRECONFIG_15_1001_Objektname" par="" edit="true" text="Modello di foglio della contabilità di esercizio gestione comunale dei rifiuti MPCA2_UFAM 2018"/>
    <f:field ref="CHPRECONFIG_1_1001_Objektname" par="" edit="true" text="Modello di foglio della contabilità di esercizio gestione comunale dei rifiuti MPCA2_UFAM 2018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Dati di base</vt:lpstr>
      <vt:lpstr>Foglio cont.</vt:lpstr>
      <vt:lpstr>Prestazioni</vt:lpstr>
      <vt:lpstr>Riepilogo</vt:lpstr>
      <vt:lpstr>Set di indicatori</vt:lpstr>
      <vt:lpstr>'Foglio cont.'!Druckbereich</vt:lpstr>
      <vt:lpstr>Prestazioni!Druckbereich</vt:lpstr>
      <vt:lpstr>'Set di indicatori'!Druckbereich</vt:lpstr>
      <vt:lpstr>'Set di indicatori'!OLE_LINK1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BAB Abfallwirtschaft</dc:title>
  <dc:creator>swissplan.ch</dc:creator>
  <cp:lastModifiedBy>Rütschi Bühler Sylvia BAFU</cp:lastModifiedBy>
  <cp:lastPrinted>2018-12-12T13:35:50Z</cp:lastPrinted>
  <dcterms:created xsi:type="dcterms:W3CDTF">2002-10-22T07:09:42Z</dcterms:created>
  <dcterms:modified xsi:type="dcterms:W3CDTF">2018-12-13T06:40:16Z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COO.2002.100.2.9850612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Abs2_Funktion">
    <vt:lpwstr/>
  </property>
  <property fmtid="{D5CDD505-2E9C-101B-9397-08002B2CF9AE}" pid="9" name="FSC#BAFUBDO@15.1700:Abs2_Name">
    <vt:lpwstr/>
  </property>
  <property fmtid="{D5CDD505-2E9C-101B-9397-08002B2CF9AE}" pid="10" name="FSC#BAFUBDO@15.1700:Abs2_Titel">
    <vt:lpwstr/>
  </property>
  <property fmtid="{D5CDD505-2E9C-101B-9397-08002B2CF9AE}" pid="11" name="FSC#BAFUBDO@15.1700:Abs2_Vorname">
    <vt:lpwstr/>
  </property>
  <property fmtid="{D5CDD505-2E9C-101B-9397-08002B2CF9AE}" pid="12" name="FSC#BAFUBDO@15.1700:Abs_Funktion">
    <vt:lpwstr/>
  </property>
  <property fmtid="{D5CDD505-2E9C-101B-9397-08002B2CF9AE}" pid="13" name="FSC#BAFUBDO@15.1700:Abs_Name">
    <vt:lpwstr/>
  </property>
  <property fmtid="{D5CDD505-2E9C-101B-9397-08002B2CF9AE}" pid="14" name="FSC#BAFUBDO@15.1700:Abs_Ort">
    <vt:lpwstr>Bern</vt:lpwstr>
  </property>
  <property fmtid="{D5CDD505-2E9C-101B-9397-08002B2CF9AE}" pid="15" name="FSC#BAFUBDO@15.1700:Abs_Titel">
    <vt:lpwstr/>
  </property>
  <property fmtid="{D5CDD505-2E9C-101B-9397-08002B2CF9AE}" pid="16" name="FSC#BAFUBDO@15.1700:Abs_Vorname">
    <vt:lpwstr/>
  </property>
  <property fmtid="{D5CDD505-2E9C-101B-9397-08002B2CF9AE}" pid="17" name="FSC#BAFUBDO@15.1700:Absender_Fusszeilen">
    <vt:lpwstr/>
  </property>
  <property fmtid="{D5CDD505-2E9C-101B-9397-08002B2CF9AE}" pid="18" name="FSC#BAFUBDO@15.1700:Absender_Kopfzeile">
    <vt:lpwstr>CH-3003 Bern, </vt:lpwstr>
  </property>
  <property fmtid="{D5CDD505-2E9C-101B-9397-08002B2CF9AE}" pid="19" name="FSC#BAFUBDO@15.1700:Absender_Kopfzeile_OE">
    <vt:lpwstr>BAFU</vt:lpwstr>
  </property>
  <property fmtid="{D5CDD505-2E9C-101B-9397-08002B2CF9AE}" pid="20" name="FSC#BAFUBDO@15.1700:Abteilung">
    <vt:lpwstr>Abteilung Abfall und Rohstoffe</vt:lpwstr>
  </property>
  <property fmtid="{D5CDD505-2E9C-101B-9397-08002B2CF9AE}" pid="21" name="FSC#BAFUBDO@15.1700:Abteilung_neu">
    <vt:lpwstr/>
  </property>
  <property fmtid="{D5CDD505-2E9C-101B-9397-08002B2CF9AE}" pid="22" name="FSC#BAFUBDO@15.1700:Aktenzeichen">
    <vt:lpwstr>342.3-01963//00005/00002/00021/00035/R495-0370</vt:lpwstr>
  </property>
  <property fmtid="{D5CDD505-2E9C-101B-9397-08002B2CF9AE}" pid="23" name="FSC#BAFUBDO@15.1700:Anlagetyp">
    <vt:lpwstr/>
  </property>
  <property fmtid="{D5CDD505-2E9C-101B-9397-08002B2CF9AE}" pid="24" name="FSC#BAFUBDO@15.1700:Anrechenbare_Kosten">
    <vt:lpwstr/>
  </property>
  <property fmtid="{D5CDD505-2E9C-101B-9397-08002B2CF9AE}" pid="25" name="FSC#BAFUBDO@15.1700:Anruf_Empfaenger">
    <vt:lpwstr/>
  </property>
  <property fmtid="{D5CDD505-2E9C-101B-9397-08002B2CF9AE}" pid="26" name="FSC#BAFUBDO@15.1700:Antwort_bis">
    <vt:lpwstr/>
  </property>
  <property fmtid="{D5CDD505-2E9C-101B-9397-08002B2CF9AE}" pid="27" name="FSC#BAFUBDO@15.1700:Anzahl_Taetigkeiten">
    <vt:lpwstr/>
  </property>
  <property fmtid="{D5CDD505-2E9C-101B-9397-08002B2CF9AE}" pid="28" name="FSC#BAFUBDO@15.1700:Auftrag_Nr">
    <vt:lpwstr>342.3-01963//00005/00002/00021/00035</vt:lpwstr>
  </property>
  <property fmtid="{D5CDD505-2E9C-101B-9397-08002B2CF9AE}" pid="29" name="FSC#BAFUBDO@15.1700:Auftraggeber_Email">
    <vt:lpwstr/>
  </property>
  <property fmtid="{D5CDD505-2E9C-101B-9397-08002B2CF9AE}" pid="30" name="FSC#BAFUBDO@15.1700:Auftraggeber_Name">
    <vt:lpwstr/>
  </property>
  <property fmtid="{D5CDD505-2E9C-101B-9397-08002B2CF9AE}" pid="31" name="FSC#BAFUBDO@15.1700:Auftraggeber_Tel">
    <vt:lpwstr/>
  </property>
  <property fmtid="{D5CDD505-2E9C-101B-9397-08002B2CF9AE}" pid="32" name="FSC#BAFUBDO@15.1700:Auftraggeber_Vorname">
    <vt:lpwstr/>
  </property>
  <property fmtid="{D5CDD505-2E9C-101B-9397-08002B2CF9AE}" pid="33" name="FSC#BAFUBDO@15.1700:AufwandBetrag">
    <vt:lpwstr/>
  </property>
  <property fmtid="{D5CDD505-2E9C-101B-9397-08002B2CF9AE}" pid="34" name="FSC#BAFUBDO@15.1700:AufwandStunden">
    <vt:lpwstr/>
  </property>
  <property fmtid="{D5CDD505-2E9C-101B-9397-08002B2CF9AE}" pid="35" name="FSC#BAFUBDO@15.1700:Ausgangssprache">
    <vt:lpwstr/>
  </property>
  <property fmtid="{D5CDD505-2E9C-101B-9397-08002B2CF9AE}" pid="36" name="FSC#BAFUBDO@15.1700:Auskunft1">
    <vt:lpwstr/>
  </property>
  <property fmtid="{D5CDD505-2E9C-101B-9397-08002B2CF9AE}" pid="37" name="FSC#BAFUBDO@15.1700:Auskunft2">
    <vt:lpwstr/>
  </property>
  <property fmtid="{D5CDD505-2E9C-101B-9397-08002B2CF9AE}" pid="38" name="FSC#BAFUBDO@15.1700:Auskunft3">
    <vt:lpwstr/>
  </property>
  <property fmtid="{D5CDD505-2E9C-101B-9397-08002B2CF9AE}" pid="39" name="FSC#BAFUBDO@15.1700:Auskunft4">
    <vt:lpwstr/>
  </property>
  <property fmtid="{D5CDD505-2E9C-101B-9397-08002B2CF9AE}" pid="40" name="FSC#BAFUBDO@15.1700:Auskunftgeber">
    <vt:lpwstr/>
  </property>
  <property fmtid="{D5CDD505-2E9C-101B-9397-08002B2CF9AE}" pid="41" name="FSC#BAFUBDO@15.1700:Berater">
    <vt:lpwstr/>
  </property>
  <property fmtid="{D5CDD505-2E9C-101B-9397-08002B2CF9AE}" pid="42" name="FSC#BAFUBDO@15.1700:Bericht_Autor">
    <vt:lpwstr/>
  </property>
  <property fmtid="{D5CDD505-2E9C-101B-9397-08002B2CF9AE}" pid="43" name="FSC#BAFUBDO@15.1700:Bescheinigungsanspruch_Total_2013">
    <vt:lpwstr/>
  </property>
  <property fmtid="{D5CDD505-2E9C-101B-9397-08002B2CF9AE}" pid="44" name="FSC#BAFUBDO@15.1700:Beschlussnummer">
    <vt:lpwstr/>
  </property>
  <property fmtid="{D5CDD505-2E9C-101B-9397-08002B2CF9AE}" pid="45" name="FSC#BAFUBDO@15.1700:Beschreibungdatum">
    <vt:lpwstr/>
  </property>
  <property fmtid="{D5CDD505-2E9C-101B-9397-08002B2CF9AE}" pid="46" name="FSC#BAFUBDO@15.1700:Beschreibungname">
    <vt:lpwstr/>
  </property>
  <property fmtid="{D5CDD505-2E9C-101B-9397-08002B2CF9AE}" pid="47" name="FSC#BAFUBDO@15.1700:Briefdatum">
    <vt:lpwstr/>
  </property>
  <property fmtid="{D5CDD505-2E9C-101B-9397-08002B2CF9AE}" pid="48" name="FSC#BAFUBDO@15.1700:Bundesbeitrag">
    <vt:lpwstr/>
  </property>
  <property fmtid="{D5CDD505-2E9C-101B-9397-08002B2CF9AE}" pid="49" name="FSC#BAFUBDO@15.1700:Bundesbeitrag_Prozent">
    <vt:lpwstr/>
  </property>
  <property fmtid="{D5CDD505-2E9C-101B-9397-08002B2CF9AE}" pid="50" name="FSC#BAFUBDO@15.1700:Dat_Eingabedatum">
    <vt:lpwstr/>
  </property>
  <property fmtid="{D5CDD505-2E9C-101B-9397-08002B2CF9AE}" pid="51" name="FSC#BAFUBDO@15.1700:Dat_Interne_Mitberichte">
    <vt:lpwstr/>
  </property>
  <property fmtid="{D5CDD505-2E9C-101B-9397-08002B2CF9AE}" pid="52" name="FSC#BAFUBDO@15.1700:Dat_Prov_Baubewilligung">
    <vt:lpwstr/>
  </property>
  <property fmtid="{D5CDD505-2E9C-101B-9397-08002B2CF9AE}" pid="53" name="FSC#BAFUBDO@15.1700:Datum_des_Monitoringberichts_2013">
    <vt:lpwstr/>
  </property>
  <property fmtid="{D5CDD505-2E9C-101B-9397-08002B2CF9AE}" pid="54" name="FSC#BAFUBDO@15.1700:Datum_Gesuch">
    <vt:lpwstr/>
  </property>
  <property fmtid="{D5CDD505-2E9C-101B-9397-08002B2CF9AE}" pid="55" name="FSC#BAFUBDO@15.1700:Datum_Verfügung_aktuell">
    <vt:lpwstr/>
  </property>
  <property fmtid="{D5CDD505-2E9C-101B-9397-08002B2CF9AE}" pid="56" name="FSC#BAFUBDO@15.1700:DatumErstellung">
    <vt:lpwstr>07.12.2018</vt:lpwstr>
  </property>
  <property fmtid="{D5CDD505-2E9C-101B-9397-08002B2CF9AE}" pid="57" name="FSC#BAFUBDO@15.1700:Diff_TaetigkeitenStandorte">
    <vt:lpwstr/>
  </property>
  <property fmtid="{D5CDD505-2E9C-101B-9397-08002B2CF9AE}" pid="58" name="FSC#BAFUBDO@15.1700:Diff_TaetigkeitenStandorte_Nr">
    <vt:lpwstr/>
  </property>
  <property fmtid="{D5CDD505-2E9C-101B-9397-08002B2CF9AE}" pid="59" name="FSC#BAFUBDO@15.1700:DocGegenstand">
    <vt:lpwstr>Modello di foglio della contabilità di esercizio gestione comunale dei rifiuti MPCA2_UFAM 2018</vt:lpwstr>
  </property>
  <property fmtid="{D5CDD505-2E9C-101B-9397-08002B2CF9AE}" pid="60" name="FSC#BAFUBDO@15.1700:Eingang">
    <vt:lpwstr>2017-11-07T14:04:26</vt:lpwstr>
  </property>
  <property fmtid="{D5CDD505-2E9C-101B-9397-08002B2CF9AE}" pid="61" name="FSC#BAFUBDO@15.1700:Eingang_per">
    <vt:lpwstr/>
  </property>
  <property fmtid="{D5CDD505-2E9C-101B-9397-08002B2CF9AE}" pid="62" name="FSC#BAFUBDO@15.1700:Eingangsdatum">
    <vt:lpwstr/>
  </property>
  <property fmtid="{D5CDD505-2E9C-101B-9397-08002B2CF9AE}" pid="63" name="FSC#BAFUBDO@15.1700:Emmissionsreduktion">
    <vt:lpwstr/>
  </property>
  <property fmtid="{D5CDD505-2E9C-101B-9397-08002B2CF9AE}" pid="64" name="FSC#BAFUBDO@15.1700:Emmissionsziel_2013">
    <vt:lpwstr/>
  </property>
  <property fmtid="{D5CDD505-2E9C-101B-9397-08002B2CF9AE}" pid="65" name="FSC#BAFUBDO@15.1700:Emmissionsziel_2014">
    <vt:lpwstr/>
  </property>
  <property fmtid="{D5CDD505-2E9C-101B-9397-08002B2CF9AE}" pid="66" name="FSC#BAFUBDO@15.1700:Emmissionsziel_2015">
    <vt:lpwstr/>
  </property>
  <property fmtid="{D5CDD505-2E9C-101B-9397-08002B2CF9AE}" pid="67" name="FSC#BAFUBDO@15.1700:Emmissionsziel_2016">
    <vt:lpwstr/>
  </property>
  <property fmtid="{D5CDD505-2E9C-101B-9397-08002B2CF9AE}" pid="68" name="FSC#BAFUBDO@15.1700:Emmissionsziel_2017">
    <vt:lpwstr/>
  </property>
  <property fmtid="{D5CDD505-2E9C-101B-9397-08002B2CF9AE}" pid="69" name="FSC#BAFUBDO@15.1700:Emmissionsziel_2018">
    <vt:lpwstr/>
  </property>
  <property fmtid="{D5CDD505-2E9C-101B-9397-08002B2CF9AE}" pid="70" name="FSC#BAFUBDO@15.1700:Emmissionsziel_2019">
    <vt:lpwstr/>
  </property>
  <property fmtid="{D5CDD505-2E9C-101B-9397-08002B2CF9AE}" pid="71" name="FSC#BAFUBDO@15.1700:Emmissionsziel_2020">
    <vt:lpwstr/>
  </property>
  <property fmtid="{D5CDD505-2E9C-101B-9397-08002B2CF9AE}" pid="72" name="FSC#BAFUBDO@15.1700:Emmissionsziel_Gesamt">
    <vt:lpwstr/>
  </property>
  <property fmtid="{D5CDD505-2E9C-101B-9397-08002B2CF9AE}" pid="73" name="FSC#BAFUBDO@15.1700:Empfaenger_Adresszeile">
    <vt:lpwstr/>
  </property>
  <property fmtid="{D5CDD505-2E9C-101B-9397-08002B2CF9AE}" pid="74" name="FSC#BAFUBDO@15.1700:ePMNummer">
    <vt:lpwstr/>
  </property>
  <property fmtid="{D5CDD505-2E9C-101B-9397-08002B2CF9AE}" pid="75" name="FSC#BAFUBDO@15.1700:Etappennummer">
    <vt:lpwstr/>
  </property>
  <property fmtid="{D5CDD505-2E9C-101B-9397-08002B2CF9AE}" pid="76" name="FSC#BAFUBDO@15.1700:EU_01_Verpflichter_Name_Adresse">
    <vt:lpwstr/>
  </property>
  <property fmtid="{D5CDD505-2E9C-101B-9397-08002B2CF9AE}" pid="77" name="FSC#BAFUBDO@15.1700:EU_02_Verpflichter_Name_Adresse">
    <vt:lpwstr/>
  </property>
  <property fmtid="{D5CDD505-2E9C-101B-9397-08002B2CF9AE}" pid="78" name="FSC#BAFUBDO@15.1700:EU_03_Verpflichter_Name_Adresse">
    <vt:lpwstr/>
  </property>
  <property fmtid="{D5CDD505-2E9C-101B-9397-08002B2CF9AE}" pid="79" name="FSC#BAFUBDO@15.1700:EU_04_Verpflichter_Name_Adresse">
    <vt:lpwstr/>
  </property>
  <property fmtid="{D5CDD505-2E9C-101B-9397-08002B2CF9AE}" pid="80" name="FSC#BAFUBDO@15.1700:EU_05_Verpflichter_Name_Adresse">
    <vt:lpwstr/>
  </property>
  <property fmtid="{D5CDD505-2E9C-101B-9397-08002B2CF9AE}" pid="81" name="FSC#BAFUBDO@15.1700:EU_06_Verpflichter_Name_Adresse">
    <vt:lpwstr/>
  </property>
  <property fmtid="{D5CDD505-2E9C-101B-9397-08002B2CF9AE}" pid="82" name="FSC#BAFUBDO@15.1700:Experte_Email">
    <vt:lpwstr/>
  </property>
  <property fmtid="{D5CDD505-2E9C-101B-9397-08002B2CF9AE}" pid="83" name="FSC#BAFUBDO@15.1700:Experte_Name">
    <vt:lpwstr/>
  </property>
  <property fmtid="{D5CDD505-2E9C-101B-9397-08002B2CF9AE}" pid="84" name="FSC#BAFUBDO@15.1700:Experte_Tel">
    <vt:lpwstr/>
  </property>
  <property fmtid="{D5CDD505-2E9C-101B-9397-08002B2CF9AE}" pid="85" name="FSC#BAFUBDO@15.1700:Experte_Vorname">
    <vt:lpwstr/>
  </property>
  <property fmtid="{D5CDD505-2E9C-101B-9397-08002B2CF9AE}" pid="86" name="FSC#BAFUBDO@15.1700:Filereference">
    <vt:lpwstr>342.3-01963</vt:lpwstr>
  </property>
  <property fmtid="{D5CDD505-2E9C-101B-9397-08002B2CF9AE}" pid="87" name="FSC#BAFUBDO@15.1700:Gas">
    <vt:lpwstr/>
  </property>
  <property fmtid="{D5CDD505-2E9C-101B-9397-08002B2CF9AE}" pid="88" name="FSC#BAFUBDO@15.1700:Gegenstand">
    <vt:lpwstr/>
  </property>
  <property fmtid="{D5CDD505-2E9C-101B-9397-08002B2CF9AE}" pid="89" name="FSC#BAFUBDO@15.1700:Gemeinden">
    <vt:lpwstr/>
  </property>
  <property fmtid="{D5CDD505-2E9C-101B-9397-08002B2CF9AE}" pid="90" name="FSC#BAFUBDO@15.1700:Gesamtkostenvoranschlag">
    <vt:lpwstr/>
  </property>
  <property fmtid="{D5CDD505-2E9C-101B-9397-08002B2CF9AE}" pid="91" name="FSC#BAFUBDO@15.1700:GesamtV_Name">
    <vt:lpwstr/>
  </property>
  <property fmtid="{D5CDD505-2E9C-101B-9397-08002B2CF9AE}" pid="92" name="FSC#BAFUBDO@15.1700:Geschaeft">
    <vt:lpwstr/>
  </property>
  <property fmtid="{D5CDD505-2E9C-101B-9397-08002B2CF9AE}" pid="93" name="FSC#BAFUBDO@15.1700:Gesuch_um_Bescheinigung_2013">
    <vt:lpwstr/>
  </property>
  <property fmtid="{D5CDD505-2E9C-101B-9397-08002B2CF9AE}" pid="94" name="FSC#BAFUBDO@15.1700:Gesuchsteller">
    <vt:lpwstr/>
  </property>
  <property fmtid="{D5CDD505-2E9C-101B-9397-08002B2CF9AE}" pid="95" name="FSC#BAFUBDO@15.1700:Gesuchsteller_Addresszeilen">
    <vt:lpwstr/>
  </property>
  <property fmtid="{D5CDD505-2E9C-101B-9397-08002B2CF9AE}" pid="96" name="FSC#BAFUBDO@15.1700:Gesuchsteller_Name">
    <vt:lpwstr/>
  </property>
  <property fmtid="{D5CDD505-2E9C-101B-9397-08002B2CF9AE}" pid="97" name="FSC#BAFUBDO@15.1700:Gruss">
    <vt:lpwstr>Freundliche Grüsse</vt:lpwstr>
  </property>
  <property fmtid="{D5CDD505-2E9C-101B-9397-08002B2CF9AE}" pid="98" name="FSC#BAFUBDO@15.1700:Gutschriften_aus_1VP">
    <vt:lpwstr/>
  </property>
  <property fmtid="{D5CDD505-2E9C-101B-9397-08002B2CF9AE}" pid="99" name="FSC#BAFUBDO@15.1700:Ihr_Zeichen">
    <vt:lpwstr/>
  </property>
  <property fmtid="{D5CDD505-2E9C-101B-9397-08002B2CF9AE}" pid="100" name="FSC#BAFUBDO@15.1700:Journalist">
    <vt:lpwstr/>
  </property>
  <property fmtid="{D5CDD505-2E9C-101B-9397-08002B2CF9AE}" pid="101" name="FSC#BAFUBDO@15.1700:Journalist_Email">
    <vt:lpwstr/>
  </property>
  <property fmtid="{D5CDD505-2E9C-101B-9397-08002B2CF9AE}" pid="102" name="FSC#BAFUBDO@15.1700:Journalist_Tel">
    <vt:lpwstr/>
  </property>
  <property fmtid="{D5CDD505-2E9C-101B-9397-08002B2CF9AE}" pid="103" name="FSC#BAFUBDO@15.1700:Kant_Stellungn_Dat">
    <vt:lpwstr/>
  </property>
  <property fmtid="{D5CDD505-2E9C-101B-9397-08002B2CF9AE}" pid="104" name="FSC#BAFUBDO@15.1700:Kant_Stellungnahme">
    <vt:lpwstr/>
  </property>
  <property fmtid="{D5CDD505-2E9C-101B-9397-08002B2CF9AE}" pid="105" name="FSC#BAFUBDO@15.1700:Kanton">
    <vt:lpwstr/>
  </property>
  <property fmtid="{D5CDD505-2E9C-101B-9397-08002B2CF9AE}" pid="106" name="FSC#BAFUBDO@15.1700:Klassifizierung">
    <vt:lpwstr/>
  </property>
  <property fmtid="{D5CDD505-2E9C-101B-9397-08002B2CF9AE}" pid="107" name="FSC#BAFUBDO@15.1700:Kompensationspflicht">
    <vt:lpwstr/>
  </property>
  <property fmtid="{D5CDD505-2E9C-101B-9397-08002B2CF9AE}" pid="108" name="FSC#BAFUBDO@15.1700:Kompensationssatz">
    <vt:lpwstr/>
  </property>
  <property fmtid="{D5CDD505-2E9C-101B-9397-08002B2CF9AE}" pid="109" name="FSC#BAFUBDO@15.1700:Kontaktperson_Name">
    <vt:lpwstr/>
  </property>
  <property fmtid="{D5CDD505-2E9C-101B-9397-08002B2CF9AE}" pid="110" name="FSC#BAFUBDO@15.1700:Kontaktperson_Vorname">
    <vt:lpwstr/>
  </property>
  <property fmtid="{D5CDD505-2E9C-101B-9397-08002B2CF9AE}" pid="111" name="FSC#BAFUBDO@15.1700:Kontext1">
    <vt:lpwstr/>
  </property>
  <property fmtid="{D5CDD505-2E9C-101B-9397-08002B2CF9AE}" pid="112" name="FSC#BAFUBDO@15.1700:Kontext2">
    <vt:lpwstr/>
  </property>
  <property fmtid="{D5CDD505-2E9C-101B-9397-08002B2CF9AE}" pid="113" name="FSC#BAFUBDO@15.1700:KopPflichtiger_Adresszeile">
    <vt:lpwstr/>
  </property>
  <property fmtid="{D5CDD505-2E9C-101B-9397-08002B2CF9AE}" pid="114" name="FSC#BAFUBDO@15.1700:KopPflichtiger_Name">
    <vt:lpwstr/>
  </property>
  <property fmtid="{D5CDD505-2E9C-101B-9397-08002B2CF9AE}" pid="115" name="FSC#BAFUBDO@15.1700:KopPflichtYYYY">
    <vt:lpwstr/>
  </property>
  <property fmtid="{D5CDD505-2E9C-101B-9397-08002B2CF9AE}" pid="116" name="FSC#BAFUBDO@15.1700:Kosten_Total">
    <vt:lpwstr/>
  </property>
  <property fmtid="{D5CDD505-2E9C-101B-9397-08002B2CF9AE}" pid="117" name="FSC#BAFUBDO@15.1700:Kostenvoranschlag">
    <vt:lpwstr/>
  </property>
  <property fmtid="{D5CDD505-2E9C-101B-9397-08002B2CF9AE}" pid="118" name="FSC#BAFUBDO@15.1700:Kreditrubrik">
    <vt:lpwstr/>
  </property>
  <property fmtid="{D5CDD505-2E9C-101B-9397-08002B2CF9AE}" pid="119" name="FSC#BAFUBDO@15.1700:Beschaffungsstelle">
    <vt:lpwstr/>
  </property>
  <property fmtid="{D5CDD505-2E9C-101B-9397-08002B2CF9AE}" pid="120" name="FSC#BAFUBDO@15.1700:Massnahmenwirkung_Total">
    <vt:lpwstr/>
  </property>
  <property fmtid="{D5CDD505-2E9C-101B-9397-08002B2CF9AE}" pid="121" name="FSC#BAFUBDO@15.1700:MedienDatum">
    <vt:lpwstr/>
  </property>
  <property fmtid="{D5CDD505-2E9C-101B-9397-08002B2CF9AE}" pid="122" name="FSC#BAFUBDO@15.1700:Medium">
    <vt:lpwstr/>
  </property>
  <property fmtid="{D5CDD505-2E9C-101B-9397-08002B2CF9AE}" pid="123" name="FSC#BAFUBDO@15.1700:MengeEmissionen">
    <vt:lpwstr/>
  </property>
  <property fmtid="{D5CDD505-2E9C-101B-9397-08002B2CF9AE}" pid="124" name="FSC#BAFUBDO@15.1700:MonBerEingangsdatum">
    <vt:lpwstr/>
  </property>
  <property fmtid="{D5CDD505-2E9C-101B-9397-08002B2CF9AE}" pid="125" name="FSC#BAFUBDO@15.1700:MonPeriodBis">
    <vt:lpwstr/>
  </property>
  <property fmtid="{D5CDD505-2E9C-101B-9397-08002B2CF9AE}" pid="126" name="FSC#BAFUBDO@15.1700:MonPeriodVon">
    <vt:lpwstr/>
  </property>
  <property fmtid="{D5CDD505-2E9C-101B-9397-08002B2CF9AE}" pid="127" name="FSC#BAFUBDO@15.1700:MonPeriodYYYY">
    <vt:lpwstr/>
  </property>
  <property fmtid="{D5CDD505-2E9C-101B-9397-08002B2CF9AE}" pid="128" name="FSC#BAFUBDO@15.1700:part">
    <vt:lpwstr/>
  </property>
  <property fmtid="{D5CDD505-2E9C-101B-9397-08002B2CF9AE}" pid="129" name="FSC#BAFUBDO@15.1700:Phase">
    <vt:lpwstr/>
  </property>
  <property fmtid="{D5CDD505-2E9C-101B-9397-08002B2CF9AE}" pid="130" name="FSC#BAFUBDO@15.1700:Prioritaet">
    <vt:lpwstr/>
  </property>
  <property fmtid="{D5CDD505-2E9C-101B-9397-08002B2CF9AE}" pid="131" name="FSC#BAFUBDO@15.1700:Projektbezeichnung">
    <vt:lpwstr/>
  </property>
  <property fmtid="{D5CDD505-2E9C-101B-9397-08002B2CF9AE}" pid="132" name="FSC#BAFUBDO@15.1700:projektname">
    <vt:lpwstr/>
  </property>
  <property fmtid="{D5CDD505-2E9C-101B-9397-08002B2CF9AE}" pid="133" name="FSC#BAFUBDO@15.1700:projektnummer">
    <vt:lpwstr/>
  </property>
  <property fmtid="{D5CDD505-2E9C-101B-9397-08002B2CF9AE}" pid="134" name="FSC#BAFUBDO@15.1700:Projekttyp">
    <vt:lpwstr/>
  </property>
  <property fmtid="{D5CDD505-2E9C-101B-9397-08002B2CF9AE}" pid="135" name="FSC#BAFUBDO@15.1700:Pruefstelle_Name">
    <vt:lpwstr/>
  </property>
  <property fmtid="{D5CDD505-2E9C-101B-9397-08002B2CF9AE}" pid="136" name="FSC#BAFUBDO@15.1700:PS_01_Verpflichter_Name_Adresse">
    <vt:lpwstr/>
  </property>
  <property fmtid="{D5CDD505-2E9C-101B-9397-08002B2CF9AE}" pid="137" name="FSC#BAFUBDO@15.1700:PS_02_Verpflichter_Name_Adresse">
    <vt:lpwstr/>
  </property>
  <property fmtid="{D5CDD505-2E9C-101B-9397-08002B2CF9AE}" pid="138" name="FSC#BAFUBDO@15.1700:PS_03_Verpflichter_Name_Adresse">
    <vt:lpwstr/>
  </property>
  <property fmtid="{D5CDD505-2E9C-101B-9397-08002B2CF9AE}" pid="139" name="FSC#BAFUBDO@15.1700:PS_04_Verpflichter_Name_Adresse">
    <vt:lpwstr/>
  </property>
  <property fmtid="{D5CDD505-2E9C-101B-9397-08002B2CF9AE}" pid="140" name="FSC#BAFUBDO@15.1700:PS_05_Verpflichter_Name_Adresse">
    <vt:lpwstr/>
  </property>
  <property fmtid="{D5CDD505-2E9C-101B-9397-08002B2CF9AE}" pid="141" name="FSC#BAFUBDO@15.1700:PS_06_Verpflichter_Name_Adresse">
    <vt:lpwstr/>
  </property>
  <property fmtid="{D5CDD505-2E9C-101B-9397-08002B2CF9AE}" pid="142" name="FSC#BAFUBDO@15.1700:PS_07_Verpflichter_Name_Adresse">
    <vt:lpwstr/>
  </property>
  <property fmtid="{D5CDD505-2E9C-101B-9397-08002B2CF9AE}" pid="143" name="FSC#BAFUBDO@15.1700:PS_08_Verpflichter_Name_Adresse">
    <vt:lpwstr/>
  </property>
  <property fmtid="{D5CDD505-2E9C-101B-9397-08002B2CF9AE}" pid="144" name="FSC#BAFUBDO@15.1700:PS_09_Verpflichter_Name_Adresse">
    <vt:lpwstr/>
  </property>
  <property fmtid="{D5CDD505-2E9C-101B-9397-08002B2CF9AE}" pid="145" name="FSC#BAFUBDO@15.1700:PS_10_Verpflichter_Name_Adresse">
    <vt:lpwstr/>
  </property>
  <property fmtid="{D5CDD505-2E9C-101B-9397-08002B2CF9AE}" pid="146" name="FSC#BAFUBDO@15.1700:PS_11_Verpflichter_Name_Adresse">
    <vt:lpwstr/>
  </property>
  <property fmtid="{D5CDD505-2E9C-101B-9397-08002B2CF9AE}" pid="147" name="FSC#BAFUBDO@15.1700:PS_12_Verpflichter_Name_Adresse">
    <vt:lpwstr/>
  </property>
  <property fmtid="{D5CDD505-2E9C-101B-9397-08002B2CF9AE}" pid="148" name="FSC#BAFUBDO@15.1700:PS_13_Verpflichter_Name_Adresse">
    <vt:lpwstr/>
  </property>
  <property fmtid="{D5CDD505-2E9C-101B-9397-08002B2CF9AE}" pid="149" name="FSC#BAFUBDO@15.1700:PS_14_Verpflichter_Name_Adresse">
    <vt:lpwstr/>
  </property>
  <property fmtid="{D5CDD505-2E9C-101B-9397-08002B2CF9AE}" pid="150" name="FSC#BAFUBDO@15.1700:Ressort">
    <vt:lpwstr/>
  </property>
  <property fmtid="{D5CDD505-2E9C-101B-9397-08002B2CF9AE}" pid="151" name="FSC#BAFUBDO@15.1700:Richttermin">
    <vt:lpwstr/>
  </property>
  <property fmtid="{D5CDD505-2E9C-101B-9397-08002B2CF9AE}" pid="152" name="FSC#BAFUBDO@15.1700:SB_Kurzzeichen">
    <vt:lpwstr/>
  </property>
  <property fmtid="{D5CDD505-2E9C-101B-9397-08002B2CF9AE}" pid="153" name="FSC#BAFUBDO@15.1700:SubAbs_Zeichen">
    <vt:lpwstr>MAJ</vt:lpwstr>
  </property>
  <property fmtid="{D5CDD505-2E9C-101B-9397-08002B2CF9AE}" pid="154" name="FSC#BAFUBDO@15.1700:SubGegenstand">
    <vt:lpwstr>BAB Italienisch</vt:lpwstr>
  </property>
  <property fmtid="{D5CDD505-2E9C-101B-9397-08002B2CF9AE}" pid="155" name="FSC#BAFUBDO@15.1700:SubGegenstand1">
    <vt:lpwstr/>
  </property>
  <property fmtid="{D5CDD505-2E9C-101B-9397-08002B2CF9AE}" pid="156" name="FSC#BAFUBDO@15.1700:SubGegenstand2">
    <vt:lpwstr/>
  </property>
  <property fmtid="{D5CDD505-2E9C-101B-9397-08002B2CF9AE}" pid="157" name="FSC#BAFUBDO@15.1700:SubGegenstand3">
    <vt:lpwstr/>
  </property>
  <property fmtid="{D5CDD505-2E9C-101B-9397-08002B2CF9AE}" pid="158" name="FSC#BAFUBDO@15.1700:SubGegenstand4">
    <vt:lpwstr/>
  </property>
  <property fmtid="{D5CDD505-2E9C-101B-9397-08002B2CF9AE}" pid="159" name="FSC#BAFUBDO@15.1700:SubGemeinden">
    <vt:lpwstr/>
  </property>
  <property fmtid="{D5CDD505-2E9C-101B-9397-08002B2CF9AE}" pid="160" name="FSC#BAFUBDO@15.1700:SubKantone">
    <vt:lpwstr/>
  </property>
  <property fmtid="{D5CDD505-2E9C-101B-9397-08002B2CF9AE}" pid="161" name="FSC#BAFUBDO@15.1700:SubProjektName">
    <vt:lpwstr/>
  </property>
  <property fmtid="{D5CDD505-2E9C-101B-9397-08002B2CF9AE}" pid="162" name="FSC#BAFUBDO@15.1700:TarifinfoStd2">
    <vt:lpwstr/>
  </property>
  <property fmtid="{D5CDD505-2E9C-101B-9397-08002B2CF9AE}" pid="163" name="FSC#BAFUBDO@15.1700:TarifinfoVol2">
    <vt:lpwstr/>
  </property>
  <property fmtid="{D5CDD505-2E9C-101B-9397-08002B2CF9AE}" pid="164" name="FSC#BAFUBDO@15.1700:Termin">
    <vt:lpwstr/>
  </property>
  <property fmtid="{D5CDD505-2E9C-101B-9397-08002B2CF9AE}" pid="165" name="FSC#BAFUBDO@15.1700:Termin_Abt">
    <vt:lpwstr/>
  </property>
  <property fmtid="{D5CDD505-2E9C-101B-9397-08002B2CF9AE}" pid="166" name="FSC#BAFUBDO@15.1700:Termin_Uebersetzung">
    <vt:lpwstr/>
  </property>
  <property fmtid="{D5CDD505-2E9C-101B-9397-08002B2CF9AE}" pid="167" name="FSC#BAFUBDO@15.1700:Thema">
    <vt:lpwstr/>
  </property>
  <property fmtid="{D5CDD505-2E9C-101B-9397-08002B2CF9AE}" pid="168" name="FSC#BAFUBDO@15.1700:Validierungdatum">
    <vt:lpwstr/>
  </property>
  <property fmtid="{D5CDD505-2E9C-101B-9397-08002B2CF9AE}" pid="169" name="FSC#BAFUBDO@15.1700:Validierungfirma">
    <vt:lpwstr/>
  </property>
  <property fmtid="{D5CDD505-2E9C-101B-9397-08002B2CF9AE}" pid="170" name="FSC#BAFUBDO@15.1700:Validierungname">
    <vt:lpwstr/>
  </property>
  <property fmtid="{D5CDD505-2E9C-101B-9397-08002B2CF9AE}" pid="171" name="FSC#BAFUBDO@15.1700:Validierungresp">
    <vt:lpwstr/>
  </property>
  <property fmtid="{D5CDD505-2E9C-101B-9397-08002B2CF9AE}" pid="172" name="FSC#BAFUBDO@15.1700:Verfahren">
    <vt:lpwstr/>
  </property>
  <property fmtid="{D5CDD505-2E9C-101B-9397-08002B2CF9AE}" pid="173" name="FSC#BAFUBDO@15.1700:VerfuegDatum">
    <vt:lpwstr/>
  </property>
  <property fmtid="{D5CDD505-2E9C-101B-9397-08002B2CF9AE}" pid="174" name="FSC#BAFUBDO@15.1700:Verfuegungsnummer">
    <vt:lpwstr/>
  </property>
  <property fmtid="{D5CDD505-2E9C-101B-9397-08002B2CF9AE}" pid="175" name="FSC#BAFUBDO@15.1700:Verpflichter_HausNr">
    <vt:lpwstr/>
  </property>
  <property fmtid="{D5CDD505-2E9C-101B-9397-08002B2CF9AE}" pid="176" name="FSC#BAFUBDO@15.1700:Verpflichter_Kurzname">
    <vt:lpwstr/>
  </property>
  <property fmtid="{D5CDD505-2E9C-101B-9397-08002B2CF9AE}" pid="177" name="FSC#BAFUBDO@15.1700:Verpflichter_MailAdresse">
    <vt:lpwstr/>
  </property>
  <property fmtid="{D5CDD505-2E9C-101B-9397-08002B2CF9AE}" pid="178" name="FSC#BAFUBDO@15.1700:Verpflichter_Name">
    <vt:lpwstr/>
  </property>
  <property fmtid="{D5CDD505-2E9C-101B-9397-08002B2CF9AE}" pid="179" name="FSC#BAFUBDO@15.1700:Verpflichter_Ort">
    <vt:lpwstr/>
  </property>
  <property fmtid="{D5CDD505-2E9C-101B-9397-08002B2CF9AE}" pid="180" name="FSC#BAFUBDO@15.1700:Verpflichter_PLZ">
    <vt:lpwstr/>
  </property>
  <property fmtid="{D5CDD505-2E9C-101B-9397-08002B2CF9AE}" pid="181" name="FSC#BAFUBDO@15.1700:Verpflichter_Strasse">
    <vt:lpwstr/>
  </property>
  <property fmtid="{D5CDD505-2E9C-101B-9397-08002B2CF9AE}" pid="182" name="FSC#BAFUBDO@15.1700:Versandart">
    <vt:lpwstr/>
  </property>
  <property fmtid="{D5CDD505-2E9C-101B-9397-08002B2CF9AE}" pid="183" name="FSC#BAFUBDO@15.1700:VertragAbteilung">
    <vt:lpwstr/>
  </property>
  <property fmtid="{D5CDD505-2E9C-101B-9397-08002B2CF9AE}" pid="184" name="FSC#BAFUBDO@15.1700:VertragsdauerBis">
    <vt:lpwstr/>
  </property>
  <property fmtid="{D5CDD505-2E9C-101B-9397-08002B2CF9AE}" pid="185" name="FSC#BAFUBDO@15.1700:VertragsdauerVon">
    <vt:lpwstr/>
  </property>
  <property fmtid="{D5CDD505-2E9C-101B-9397-08002B2CF9AE}" pid="186" name="FSC#BAFUBDO@15.1700:VertragTitel">
    <vt:lpwstr/>
  </property>
  <property fmtid="{D5CDD505-2E9C-101B-9397-08002B2CF9AE}" pid="187" name="FSC#BAFUBDO@15.1700:vertreten">
    <vt:lpwstr/>
  </property>
  <property fmtid="{D5CDD505-2E9C-101B-9397-08002B2CF9AE}" pid="188" name="FSC#BAFUBDO@15.1700:Volumen_Ausgangstext">
    <vt:lpwstr/>
  </property>
  <property fmtid="{D5CDD505-2E9C-101B-9397-08002B2CF9AE}" pid="189" name="FSC#BAFUBDO@15.1700:Zeit">
    <vt:lpwstr/>
  </property>
  <property fmtid="{D5CDD505-2E9C-101B-9397-08002B2CF9AE}" pid="190" name="FSC#BAFUBDO@15.1700:Zielsprache">
    <vt:lpwstr/>
  </property>
  <property fmtid="{D5CDD505-2E9C-101B-9397-08002B2CF9AE}" pid="191" name="FSC#BAFUBDO@15.1700:Zirkulation">
    <vt:lpwstr/>
  </property>
  <property fmtid="{D5CDD505-2E9C-101B-9397-08002B2CF9AE}" pid="192" name="FSC#BAFUBDO@15.1700:Zirkulation_Dat">
    <vt:lpwstr/>
  </property>
  <property fmtid="{D5CDD505-2E9C-101B-9397-08002B2CF9AE}" pid="193" name="FSC#BAFUBDO@15.1700:Zust_Behoerde">
    <vt:lpwstr/>
  </property>
  <property fmtid="{D5CDD505-2E9C-101B-9397-08002B2CF9AE}" pid="194" name="FSC#UVEKCFG@15.1700:Function">
    <vt:lpwstr/>
  </property>
  <property fmtid="{D5CDD505-2E9C-101B-9397-08002B2CF9AE}" pid="195" name="FSC#UVEKCFG@15.1700:FileRespOrg">
    <vt:lpwstr>Siedlungsabfälle (A&amp;R)</vt:lpwstr>
  </property>
  <property fmtid="{D5CDD505-2E9C-101B-9397-08002B2CF9AE}" pid="196" name="FSC#UVEKCFG@15.1700:DefaultGroupFileResponsible">
    <vt:lpwstr/>
  </property>
  <property fmtid="{D5CDD505-2E9C-101B-9397-08002B2CF9AE}" pid="197" name="FSC#UVEKCFG@15.1700:FileRespFunction">
    <vt:lpwstr/>
  </property>
  <property fmtid="{D5CDD505-2E9C-101B-9397-08002B2CF9AE}" pid="198" name="FSC#UVEKCFG@15.1700:AssignedClassification">
    <vt:lpwstr/>
  </property>
  <property fmtid="{D5CDD505-2E9C-101B-9397-08002B2CF9AE}" pid="199" name="FSC#UVEKCFG@15.1700:AssignedClassificationCode">
    <vt:lpwstr/>
  </property>
  <property fmtid="{D5CDD505-2E9C-101B-9397-08002B2CF9AE}" pid="200" name="FSC#UVEKCFG@15.1700:FileResponsible">
    <vt:lpwstr/>
  </property>
  <property fmtid="{D5CDD505-2E9C-101B-9397-08002B2CF9AE}" pid="201" name="FSC#UVEKCFG@15.1700:FileResponsibleTel">
    <vt:lpwstr/>
  </property>
  <property fmtid="{D5CDD505-2E9C-101B-9397-08002B2CF9AE}" pid="202" name="FSC#UVEKCFG@15.1700:FileResponsibleEmail">
    <vt:lpwstr/>
  </property>
  <property fmtid="{D5CDD505-2E9C-101B-9397-08002B2CF9AE}" pid="203" name="FSC#UVEKCFG@15.1700:FileResponsibleFax">
    <vt:lpwstr/>
  </property>
  <property fmtid="{D5CDD505-2E9C-101B-9397-08002B2CF9AE}" pid="204" name="FSC#UVEKCFG@15.1700:FileResponsibleAddress">
    <vt:lpwstr/>
  </property>
  <property fmtid="{D5CDD505-2E9C-101B-9397-08002B2CF9AE}" pid="205" name="FSC#UVEKCFG@15.1700:FileResponsibleStreet">
    <vt:lpwstr/>
  </property>
  <property fmtid="{D5CDD505-2E9C-101B-9397-08002B2CF9AE}" pid="206" name="FSC#UVEKCFG@15.1700:FileResponsiblezipcode">
    <vt:lpwstr/>
  </property>
  <property fmtid="{D5CDD505-2E9C-101B-9397-08002B2CF9AE}" pid="207" name="FSC#UVEKCFG@15.1700:FileResponsiblecity">
    <vt:lpwstr/>
  </property>
  <property fmtid="{D5CDD505-2E9C-101B-9397-08002B2CF9AE}" pid="208" name="FSC#UVEKCFG@15.1700:FileResponsibleAbbreviation">
    <vt:lpwstr/>
  </property>
  <property fmtid="{D5CDD505-2E9C-101B-9397-08002B2CF9AE}" pid="209" name="FSC#UVEKCFG@15.1700:FileRespOrgHome">
    <vt:lpwstr/>
  </property>
  <property fmtid="{D5CDD505-2E9C-101B-9397-08002B2CF9AE}" pid="210" name="FSC#UVEKCFG@15.1700:CurrUserAbbreviation">
    <vt:lpwstr>Rü</vt:lpwstr>
  </property>
  <property fmtid="{D5CDD505-2E9C-101B-9397-08002B2CF9AE}" pid="211" name="FSC#UVEKCFG@15.1700:CategoryReference">
    <vt:lpwstr>342.3</vt:lpwstr>
  </property>
  <property fmtid="{D5CDD505-2E9C-101B-9397-08002B2CF9AE}" pid="212" name="FSC#UVEKCFG@15.1700:cooAddress">
    <vt:lpwstr>COO.2002.100.2.9850612</vt:lpwstr>
  </property>
  <property fmtid="{D5CDD505-2E9C-101B-9397-08002B2CF9AE}" pid="213" name="FSC#UVEKCFG@15.1700:sleeveFileReference">
    <vt:lpwstr/>
  </property>
  <property fmtid="{D5CDD505-2E9C-101B-9397-08002B2CF9AE}" pid="214" name="FSC#UVEKCFG@15.1700:BureauName">
    <vt:lpwstr>Bundesamt für Umwelt</vt:lpwstr>
  </property>
  <property fmtid="{D5CDD505-2E9C-101B-9397-08002B2CF9AE}" pid="215" name="FSC#UVEKCFG@15.1700:BureauShortName">
    <vt:lpwstr>BAFU</vt:lpwstr>
  </property>
  <property fmtid="{D5CDD505-2E9C-101B-9397-08002B2CF9AE}" pid="216" name="FSC#UVEKCFG@15.1700:BureauWebsite">
    <vt:lpwstr>www.bafu.admin.ch</vt:lpwstr>
  </property>
  <property fmtid="{D5CDD505-2E9C-101B-9397-08002B2CF9AE}" pid="217" name="FSC#UVEKCFG@15.1700:SubFileTitle">
    <vt:lpwstr>Modello di foglio della contabilità di esercizio gestione comunale dei rifiuti MPCA2_UFAM 2018</vt:lpwstr>
  </property>
  <property fmtid="{D5CDD505-2E9C-101B-9397-08002B2CF9AE}" pid="218" name="FSC#UVEKCFG@15.1700:ForeignNumber">
    <vt:lpwstr/>
  </property>
  <property fmtid="{D5CDD505-2E9C-101B-9397-08002B2CF9AE}" pid="219" name="FSC#UVEKCFG@15.1700:Amtstitel">
    <vt:lpwstr/>
  </property>
  <property fmtid="{D5CDD505-2E9C-101B-9397-08002B2CF9AE}" pid="220" name="FSC#UVEKCFG@15.1700:ZusendungAm">
    <vt:lpwstr/>
  </property>
  <property fmtid="{D5CDD505-2E9C-101B-9397-08002B2CF9AE}" pid="221" name="FSC#UVEKCFG@15.1700:SignerLeft">
    <vt:lpwstr/>
  </property>
  <property fmtid="{D5CDD505-2E9C-101B-9397-08002B2CF9AE}" pid="222" name="FSC#UVEKCFG@15.1700:SignerRight">
    <vt:lpwstr/>
  </property>
  <property fmtid="{D5CDD505-2E9C-101B-9397-08002B2CF9AE}" pid="223" name="FSC#UVEKCFG@15.1700:SignerLeftJobTitle">
    <vt:lpwstr/>
  </property>
  <property fmtid="{D5CDD505-2E9C-101B-9397-08002B2CF9AE}" pid="224" name="FSC#UVEKCFG@15.1700:SignerRightJobTitle">
    <vt:lpwstr/>
  </property>
  <property fmtid="{D5CDD505-2E9C-101B-9397-08002B2CF9AE}" pid="225" name="FSC#UVEKCFG@15.1700:SignerLeftFunction">
    <vt:lpwstr/>
  </property>
  <property fmtid="{D5CDD505-2E9C-101B-9397-08002B2CF9AE}" pid="226" name="FSC#UVEKCFG@15.1700:SignerRightFunction">
    <vt:lpwstr/>
  </property>
  <property fmtid="{D5CDD505-2E9C-101B-9397-08002B2CF9AE}" pid="227" name="FSC#UVEKCFG@15.1700:SignerLeftUserRoleGroup">
    <vt:lpwstr/>
  </property>
  <property fmtid="{D5CDD505-2E9C-101B-9397-08002B2CF9AE}" pid="228" name="FSC#UVEKCFG@15.1700:SignerRightUserRoleGroup">
    <vt:lpwstr/>
  </property>
  <property fmtid="{D5CDD505-2E9C-101B-9397-08002B2CF9AE}" pid="229" name="FSC#UVEKCFG@15.1700:DocumentNumber">
    <vt:lpwstr>R495-0370</vt:lpwstr>
  </property>
  <property fmtid="{D5CDD505-2E9C-101B-9397-08002B2CF9AE}" pid="230" name="FSC#UVEKCFG@15.1700:AssignmentNumber">
    <vt:lpwstr/>
  </property>
  <property fmtid="{D5CDD505-2E9C-101B-9397-08002B2CF9AE}" pid="231" name="FSC#UVEKCFG@15.1700:EM_Personal">
    <vt:lpwstr/>
  </property>
  <property fmtid="{D5CDD505-2E9C-101B-9397-08002B2CF9AE}" pid="232" name="FSC#UVEKCFG@15.1700:EM_Geschlecht">
    <vt:lpwstr/>
  </property>
  <property fmtid="{D5CDD505-2E9C-101B-9397-08002B2CF9AE}" pid="233" name="FSC#UVEKCFG@15.1700:EM_GebDatum">
    <vt:lpwstr/>
  </property>
  <property fmtid="{D5CDD505-2E9C-101B-9397-08002B2CF9AE}" pid="234" name="FSC#UVEKCFG@15.1700:EM_Funktion">
    <vt:lpwstr/>
  </property>
  <property fmtid="{D5CDD505-2E9C-101B-9397-08002B2CF9AE}" pid="235" name="FSC#UVEKCFG@15.1700:EM_Beruf">
    <vt:lpwstr/>
  </property>
  <property fmtid="{D5CDD505-2E9C-101B-9397-08002B2CF9AE}" pid="236" name="FSC#UVEKCFG@15.1700:EM_SVNR">
    <vt:lpwstr/>
  </property>
  <property fmtid="{D5CDD505-2E9C-101B-9397-08002B2CF9AE}" pid="237" name="FSC#UVEKCFG@15.1700:EM_Familienstand">
    <vt:lpwstr/>
  </property>
  <property fmtid="{D5CDD505-2E9C-101B-9397-08002B2CF9AE}" pid="238" name="FSC#UVEKCFG@15.1700:EM_Muttersprache">
    <vt:lpwstr/>
  </property>
  <property fmtid="{D5CDD505-2E9C-101B-9397-08002B2CF9AE}" pid="239" name="FSC#UVEKCFG@15.1700:EM_Geboren_in">
    <vt:lpwstr/>
  </property>
  <property fmtid="{D5CDD505-2E9C-101B-9397-08002B2CF9AE}" pid="240" name="FSC#UVEKCFG@15.1700:EM_Briefanrede">
    <vt:lpwstr/>
  </property>
  <property fmtid="{D5CDD505-2E9C-101B-9397-08002B2CF9AE}" pid="241" name="FSC#UVEKCFG@15.1700:EM_Kommunikationssprache">
    <vt:lpwstr/>
  </property>
  <property fmtid="{D5CDD505-2E9C-101B-9397-08002B2CF9AE}" pid="242" name="FSC#UVEKCFG@15.1700:EM_Webseite">
    <vt:lpwstr/>
  </property>
  <property fmtid="{D5CDD505-2E9C-101B-9397-08002B2CF9AE}" pid="243" name="FSC#UVEKCFG@15.1700:EM_TelNr_Business">
    <vt:lpwstr/>
  </property>
  <property fmtid="{D5CDD505-2E9C-101B-9397-08002B2CF9AE}" pid="244" name="FSC#UVEKCFG@15.1700:EM_TelNr_Private">
    <vt:lpwstr/>
  </property>
  <property fmtid="{D5CDD505-2E9C-101B-9397-08002B2CF9AE}" pid="245" name="FSC#UVEKCFG@15.1700:EM_TelNr_Mobile">
    <vt:lpwstr/>
  </property>
  <property fmtid="{D5CDD505-2E9C-101B-9397-08002B2CF9AE}" pid="246" name="FSC#UVEKCFG@15.1700:EM_TelNr_Other">
    <vt:lpwstr/>
  </property>
  <property fmtid="{D5CDD505-2E9C-101B-9397-08002B2CF9AE}" pid="247" name="FSC#UVEKCFG@15.1700:EM_TelNr_Fax">
    <vt:lpwstr/>
  </property>
  <property fmtid="{D5CDD505-2E9C-101B-9397-08002B2CF9AE}" pid="248" name="FSC#UVEKCFG@15.1700:EM_EMail1">
    <vt:lpwstr/>
  </property>
  <property fmtid="{D5CDD505-2E9C-101B-9397-08002B2CF9AE}" pid="249" name="FSC#UVEKCFG@15.1700:EM_EMail2">
    <vt:lpwstr/>
  </property>
  <property fmtid="{D5CDD505-2E9C-101B-9397-08002B2CF9AE}" pid="250" name="FSC#UVEKCFG@15.1700:EM_EMail3">
    <vt:lpwstr/>
  </property>
  <property fmtid="{D5CDD505-2E9C-101B-9397-08002B2CF9AE}" pid="251" name="FSC#UVEKCFG@15.1700:EM_Name">
    <vt:lpwstr/>
  </property>
  <property fmtid="{D5CDD505-2E9C-101B-9397-08002B2CF9AE}" pid="252" name="FSC#UVEKCFG@15.1700:EM_UID">
    <vt:lpwstr/>
  </property>
  <property fmtid="{D5CDD505-2E9C-101B-9397-08002B2CF9AE}" pid="253" name="FSC#UVEKCFG@15.1700:EM_Rechtsform">
    <vt:lpwstr/>
  </property>
  <property fmtid="{D5CDD505-2E9C-101B-9397-08002B2CF9AE}" pid="254" name="FSC#UVEKCFG@15.1700:EM_Klassifizierung">
    <vt:lpwstr/>
  </property>
  <property fmtid="{D5CDD505-2E9C-101B-9397-08002B2CF9AE}" pid="255" name="FSC#UVEKCFG@15.1700:EM_Gruendungsjahr">
    <vt:lpwstr/>
  </property>
  <property fmtid="{D5CDD505-2E9C-101B-9397-08002B2CF9AE}" pid="256" name="FSC#UVEKCFG@15.1700:EM_Versandart">
    <vt:lpwstr>B-Post</vt:lpwstr>
  </property>
  <property fmtid="{D5CDD505-2E9C-101B-9397-08002B2CF9AE}" pid="257" name="FSC#UVEKCFG@15.1700:EM_Versandvermek">
    <vt:lpwstr/>
  </property>
  <property fmtid="{D5CDD505-2E9C-101B-9397-08002B2CF9AE}" pid="258" name="FSC#UVEKCFG@15.1700:EM_Anrede">
    <vt:lpwstr/>
  </property>
  <property fmtid="{D5CDD505-2E9C-101B-9397-08002B2CF9AE}" pid="259" name="FSC#UVEKCFG@15.1700:EM_Titel">
    <vt:lpwstr/>
  </property>
  <property fmtid="{D5CDD505-2E9C-101B-9397-08002B2CF9AE}" pid="260" name="FSC#UVEKCFG@15.1700:EM_Nachgestellter_Titel">
    <vt:lpwstr/>
  </property>
  <property fmtid="{D5CDD505-2E9C-101B-9397-08002B2CF9AE}" pid="261" name="FSC#UVEKCFG@15.1700:EM_Vorname">
    <vt:lpwstr/>
  </property>
  <property fmtid="{D5CDD505-2E9C-101B-9397-08002B2CF9AE}" pid="262" name="FSC#UVEKCFG@15.1700:EM_Nachname">
    <vt:lpwstr/>
  </property>
  <property fmtid="{D5CDD505-2E9C-101B-9397-08002B2CF9AE}" pid="263" name="FSC#UVEKCFG@15.1700:EM_Kurzbezeichnung">
    <vt:lpwstr/>
  </property>
  <property fmtid="{D5CDD505-2E9C-101B-9397-08002B2CF9AE}" pid="264" name="FSC#UVEKCFG@15.1700:EM_Organisations_Zeile_1">
    <vt:lpwstr/>
  </property>
  <property fmtid="{D5CDD505-2E9C-101B-9397-08002B2CF9AE}" pid="265" name="FSC#UVEKCFG@15.1700:EM_Organisations_Zeile_2">
    <vt:lpwstr/>
  </property>
  <property fmtid="{D5CDD505-2E9C-101B-9397-08002B2CF9AE}" pid="266" name="FSC#UVEKCFG@15.1700:EM_Organisations_Zeile_3">
    <vt:lpwstr/>
  </property>
  <property fmtid="{D5CDD505-2E9C-101B-9397-08002B2CF9AE}" pid="267" name="FSC#UVEKCFG@15.1700:EM_Strasse">
    <vt:lpwstr/>
  </property>
  <property fmtid="{D5CDD505-2E9C-101B-9397-08002B2CF9AE}" pid="268" name="FSC#UVEKCFG@15.1700:EM_Hausnummer">
    <vt:lpwstr/>
  </property>
  <property fmtid="{D5CDD505-2E9C-101B-9397-08002B2CF9AE}" pid="269" name="FSC#UVEKCFG@15.1700:EM_Strasse2">
    <vt:lpwstr/>
  </property>
  <property fmtid="{D5CDD505-2E9C-101B-9397-08002B2CF9AE}" pid="270" name="FSC#UVEKCFG@15.1700:EM_Hausnummer_Zusatz">
    <vt:lpwstr/>
  </property>
  <property fmtid="{D5CDD505-2E9C-101B-9397-08002B2CF9AE}" pid="271" name="FSC#UVEKCFG@15.1700:EM_Postfach">
    <vt:lpwstr/>
  </property>
  <property fmtid="{D5CDD505-2E9C-101B-9397-08002B2CF9AE}" pid="272" name="FSC#UVEKCFG@15.1700:EM_PLZ">
    <vt:lpwstr/>
  </property>
  <property fmtid="{D5CDD505-2E9C-101B-9397-08002B2CF9AE}" pid="273" name="FSC#UVEKCFG@15.1700:EM_Ort">
    <vt:lpwstr/>
  </property>
  <property fmtid="{D5CDD505-2E9C-101B-9397-08002B2CF9AE}" pid="274" name="FSC#UVEKCFG@15.1700:EM_Land">
    <vt:lpwstr/>
  </property>
  <property fmtid="{D5CDD505-2E9C-101B-9397-08002B2CF9AE}" pid="275" name="FSC#UVEKCFG@15.1700:EM_E_Mail_Adresse">
    <vt:lpwstr/>
  </property>
  <property fmtid="{D5CDD505-2E9C-101B-9397-08002B2CF9AE}" pid="276" name="FSC#UVEKCFG@15.1700:EM_Funktionsbezeichnung">
    <vt:lpwstr/>
  </property>
  <property fmtid="{D5CDD505-2E9C-101B-9397-08002B2CF9AE}" pid="277" name="FSC#UVEKCFG@15.1700:EM_Serienbrieffeld_1">
    <vt:lpwstr/>
  </property>
  <property fmtid="{D5CDD505-2E9C-101B-9397-08002B2CF9AE}" pid="278" name="FSC#UVEKCFG@15.1700:EM_Serienbrieffeld_2">
    <vt:lpwstr/>
  </property>
  <property fmtid="{D5CDD505-2E9C-101B-9397-08002B2CF9AE}" pid="279" name="FSC#UVEKCFG@15.1700:EM_Serienbrieffeld_3">
    <vt:lpwstr/>
  </property>
  <property fmtid="{D5CDD505-2E9C-101B-9397-08002B2CF9AE}" pid="280" name="FSC#UVEKCFG@15.1700:EM_Serienbrieffeld_4">
    <vt:lpwstr/>
  </property>
  <property fmtid="{D5CDD505-2E9C-101B-9397-08002B2CF9AE}" pid="281" name="FSC#UVEKCFG@15.1700:EM_Serienbrieffeld_5">
    <vt:lpwstr/>
  </property>
  <property fmtid="{D5CDD505-2E9C-101B-9397-08002B2CF9AE}" pid="282" name="FSC#UVEKCFG@15.1700:EM_Address">
    <vt:lpwstr/>
  </property>
  <property fmtid="{D5CDD505-2E9C-101B-9397-08002B2CF9AE}" pid="283" name="FSC#UVEKCFG@15.1700:Abs_Nachname">
    <vt:lpwstr/>
  </property>
  <property fmtid="{D5CDD505-2E9C-101B-9397-08002B2CF9AE}" pid="284" name="FSC#UVEKCFG@15.1700:Abs_Vorname">
    <vt:lpwstr/>
  </property>
  <property fmtid="{D5CDD505-2E9C-101B-9397-08002B2CF9AE}" pid="285" name="FSC#UVEKCFG@15.1700:Abs_Zeichen">
    <vt:lpwstr/>
  </property>
  <property fmtid="{D5CDD505-2E9C-101B-9397-08002B2CF9AE}" pid="286" name="FSC#UVEKCFG@15.1700:Anrede">
    <vt:lpwstr/>
  </property>
  <property fmtid="{D5CDD505-2E9C-101B-9397-08002B2CF9AE}" pid="287" name="FSC#UVEKCFG@15.1700:EM_Versandartspez">
    <vt:lpwstr/>
  </property>
  <property fmtid="{D5CDD505-2E9C-101B-9397-08002B2CF9AE}" pid="288" name="FSC#UVEKCFG@15.1700:Briefdatum">
    <vt:lpwstr>13.12.2018</vt:lpwstr>
  </property>
  <property fmtid="{D5CDD505-2E9C-101B-9397-08002B2CF9AE}" pid="289" name="FSC#UVEKCFG@15.1700:Empf_Zeichen">
    <vt:lpwstr/>
  </property>
  <property fmtid="{D5CDD505-2E9C-101B-9397-08002B2CF9AE}" pid="290" name="FSC#UVEKCFG@15.1700:FilialePLZ">
    <vt:lpwstr/>
  </property>
  <property fmtid="{D5CDD505-2E9C-101B-9397-08002B2CF9AE}" pid="291" name="FSC#UVEKCFG@15.1700:Gegenstand">
    <vt:lpwstr>Modello di foglio della contabilità di esercizio gestione comunale dei rifiuti MPCA2_UFAM 2018</vt:lpwstr>
  </property>
  <property fmtid="{D5CDD505-2E9C-101B-9397-08002B2CF9AE}" pid="292" name="FSC#UVEKCFG@15.1700:Nummer">
    <vt:lpwstr>R495-0370</vt:lpwstr>
  </property>
  <property fmtid="{D5CDD505-2E9C-101B-9397-08002B2CF9AE}" pid="293" name="FSC#UVEKCFG@15.1700:Unterschrift_Nachname">
    <vt:lpwstr/>
  </property>
  <property fmtid="{D5CDD505-2E9C-101B-9397-08002B2CF9AE}" pid="294" name="FSC#UVEKCFG@15.1700:Unterschrift_Vorname">
    <vt:lpwstr/>
  </property>
  <property fmtid="{D5CDD505-2E9C-101B-9397-08002B2CF9AE}" pid="295" name="FSC#UVEKCFG@15.1700:FileResponsibleStreetPostal">
    <vt:lpwstr/>
  </property>
  <property fmtid="{D5CDD505-2E9C-101B-9397-08002B2CF9AE}" pid="296" name="FSC#UVEKCFG@15.1700:FileResponsiblezipcodePostal">
    <vt:lpwstr/>
  </property>
  <property fmtid="{D5CDD505-2E9C-101B-9397-08002B2CF9AE}" pid="297" name="FSC#UVEKCFG@15.1700:FileResponsiblecityPostal">
    <vt:lpwstr/>
  </property>
  <property fmtid="{D5CDD505-2E9C-101B-9397-08002B2CF9AE}" pid="298" name="FSC#UVEKCFG@15.1700:FileResponsibleStreetInvoice">
    <vt:lpwstr/>
  </property>
  <property fmtid="{D5CDD505-2E9C-101B-9397-08002B2CF9AE}" pid="299" name="FSC#UVEKCFG@15.1700:FileResponsiblezipcodeInvoice">
    <vt:lpwstr/>
  </property>
  <property fmtid="{D5CDD505-2E9C-101B-9397-08002B2CF9AE}" pid="300" name="FSC#UVEKCFG@15.1700:FileResponsiblecityInvoice">
    <vt:lpwstr/>
  </property>
  <property fmtid="{D5CDD505-2E9C-101B-9397-08002B2CF9AE}" pid="301" name="FSC#UVEKCFG@15.1700:ResponsibleDefaultRoleOrg">
    <vt:lpwstr/>
  </property>
  <property fmtid="{D5CDD505-2E9C-101B-9397-08002B2CF9AE}" pid="302" name="FSC#COOELAK@1.1001:Subject">
    <vt:lpwstr/>
  </property>
  <property fmtid="{D5CDD505-2E9C-101B-9397-08002B2CF9AE}" pid="303" name="FSC#COOELAK@1.1001:FileReference">
    <vt:lpwstr>342.3-01963</vt:lpwstr>
  </property>
  <property fmtid="{D5CDD505-2E9C-101B-9397-08002B2CF9AE}" pid="304" name="FSC#COOELAK@1.1001:FileRefYear">
    <vt:lpwstr>2015</vt:lpwstr>
  </property>
  <property fmtid="{D5CDD505-2E9C-101B-9397-08002B2CF9AE}" pid="305" name="FSC#COOELAK@1.1001:FileRefOrdinal">
    <vt:lpwstr>1963</vt:lpwstr>
  </property>
  <property fmtid="{D5CDD505-2E9C-101B-9397-08002B2CF9AE}" pid="306" name="FSC#COOELAK@1.1001:FileRefOU">
    <vt:lpwstr>Abfall und Rohstoffe (A&amp;R)</vt:lpwstr>
  </property>
  <property fmtid="{D5CDD505-2E9C-101B-9397-08002B2CF9AE}" pid="307" name="FSC#COOELAK@1.1001:Organization">
    <vt:lpwstr/>
  </property>
  <property fmtid="{D5CDD505-2E9C-101B-9397-08002B2CF9AE}" pid="308" name="FSC#COOELAK@1.1001:Owner">
    <vt:lpwstr>Manco Jenny</vt:lpwstr>
  </property>
  <property fmtid="{D5CDD505-2E9C-101B-9397-08002B2CF9AE}" pid="309" name="FSC#COOELAK@1.1001:OwnerExtension">
    <vt:lpwstr>+41 58 46 917 99</vt:lpwstr>
  </property>
  <property fmtid="{D5CDD505-2E9C-101B-9397-08002B2CF9AE}" pid="310" name="FSC#COOELAK@1.1001:OwnerFaxExtension">
    <vt:lpwstr>+41 58 46 303 69</vt:lpwstr>
  </property>
  <property fmtid="{D5CDD505-2E9C-101B-9397-08002B2CF9AE}" pid="311" name="FSC#COOELAK@1.1001:DispatchedBy">
    <vt:lpwstr/>
  </property>
  <property fmtid="{D5CDD505-2E9C-101B-9397-08002B2CF9AE}" pid="312" name="FSC#COOELAK@1.1001:DispatchedAt">
    <vt:lpwstr/>
  </property>
  <property fmtid="{D5CDD505-2E9C-101B-9397-08002B2CF9AE}" pid="313" name="FSC#COOELAK@1.1001:ApprovedBy">
    <vt:lpwstr/>
  </property>
  <property fmtid="{D5CDD505-2E9C-101B-9397-08002B2CF9AE}" pid="314" name="FSC#COOELAK@1.1001:ApprovedAt">
    <vt:lpwstr/>
  </property>
  <property fmtid="{D5CDD505-2E9C-101B-9397-08002B2CF9AE}" pid="315" name="FSC#COOELAK@1.1001:Department">
    <vt:lpwstr>Siedlungsabfälle (A&amp;R) (BAFU)</vt:lpwstr>
  </property>
  <property fmtid="{D5CDD505-2E9C-101B-9397-08002B2CF9AE}" pid="316" name="FSC#COOELAK@1.1001:CreatedAt">
    <vt:lpwstr>07.12.2018</vt:lpwstr>
  </property>
  <property fmtid="{D5CDD505-2E9C-101B-9397-08002B2CF9AE}" pid="317" name="FSC#COOELAK@1.1001:OU">
    <vt:lpwstr>Siedlungsabfälle (A&amp;R) (BAFU)</vt:lpwstr>
  </property>
  <property fmtid="{D5CDD505-2E9C-101B-9397-08002B2CF9AE}" pid="318" name="FSC#COOELAK@1.1001:Priority">
    <vt:lpwstr> ()</vt:lpwstr>
  </property>
  <property fmtid="{D5CDD505-2E9C-101B-9397-08002B2CF9AE}" pid="319" name="FSC#COOELAK@1.1001:ObjBarCode">
    <vt:lpwstr>*COO.2002.100.2.9850612*</vt:lpwstr>
  </property>
  <property fmtid="{D5CDD505-2E9C-101B-9397-08002B2CF9AE}" pid="320" name="FSC#COOELAK@1.1001:RefBarCode">
    <vt:lpwstr>*COO.2002.100.6.2344617*</vt:lpwstr>
  </property>
  <property fmtid="{D5CDD505-2E9C-101B-9397-08002B2CF9AE}" pid="321" name="FSC#COOELAK@1.1001:FileRefBarCode">
    <vt:lpwstr>*342.3-01963*</vt:lpwstr>
  </property>
  <property fmtid="{D5CDD505-2E9C-101B-9397-08002B2CF9AE}" pid="322" name="FSC#COOELAK@1.1001:ExternalRef">
    <vt:lpwstr/>
  </property>
  <property fmtid="{D5CDD505-2E9C-101B-9397-08002B2CF9AE}" pid="323" name="FSC#COOELAK@1.1001:IncomingNumber">
    <vt:lpwstr/>
  </property>
  <property fmtid="{D5CDD505-2E9C-101B-9397-08002B2CF9AE}" pid="324" name="FSC#COOELAK@1.1001:IncomingSubject">
    <vt:lpwstr/>
  </property>
  <property fmtid="{D5CDD505-2E9C-101B-9397-08002B2CF9AE}" pid="325" name="FSC#COOELAK@1.1001:ProcessResponsible">
    <vt:lpwstr/>
  </property>
  <property fmtid="{D5CDD505-2E9C-101B-9397-08002B2CF9AE}" pid="326" name="FSC#COOELAK@1.1001:ProcessResponsiblePhone">
    <vt:lpwstr/>
  </property>
  <property fmtid="{D5CDD505-2E9C-101B-9397-08002B2CF9AE}" pid="327" name="FSC#COOELAK@1.1001:ProcessResponsibleMail">
    <vt:lpwstr/>
  </property>
  <property fmtid="{D5CDD505-2E9C-101B-9397-08002B2CF9AE}" pid="328" name="FSC#COOELAK@1.1001:ProcessResponsibleFax">
    <vt:lpwstr/>
  </property>
  <property fmtid="{D5CDD505-2E9C-101B-9397-08002B2CF9AE}" pid="329" name="FSC#COOELAK@1.1001:ApproverFirstName">
    <vt:lpwstr/>
  </property>
  <property fmtid="{D5CDD505-2E9C-101B-9397-08002B2CF9AE}" pid="330" name="FSC#COOELAK@1.1001:ApproverSurName">
    <vt:lpwstr/>
  </property>
  <property fmtid="{D5CDD505-2E9C-101B-9397-08002B2CF9AE}" pid="331" name="FSC#COOELAK@1.1001:ApproverTitle">
    <vt:lpwstr/>
  </property>
  <property fmtid="{D5CDD505-2E9C-101B-9397-08002B2CF9AE}" pid="332" name="FSC#COOELAK@1.1001:ExternalDate">
    <vt:lpwstr/>
  </property>
  <property fmtid="{D5CDD505-2E9C-101B-9397-08002B2CF9AE}" pid="333" name="FSC#COOELAK@1.1001:SettlementApprovedAt">
    <vt:lpwstr/>
  </property>
  <property fmtid="{D5CDD505-2E9C-101B-9397-08002B2CF9AE}" pid="334" name="FSC#COOELAK@1.1001:BaseNumber">
    <vt:lpwstr>342.3</vt:lpwstr>
  </property>
  <property fmtid="{D5CDD505-2E9C-101B-9397-08002B2CF9AE}" pid="335" name="FSC#COOELAK@1.1001:CurrentUserRolePos">
    <vt:lpwstr>Sachbearbeiter/in</vt:lpwstr>
  </property>
  <property fmtid="{D5CDD505-2E9C-101B-9397-08002B2CF9AE}" pid="336" name="FSC#COOELAK@1.1001:CurrentUserEmail">
    <vt:lpwstr>sylvia.ruetschi@bafu.admin.ch</vt:lpwstr>
  </property>
  <property fmtid="{D5CDD505-2E9C-101B-9397-08002B2CF9AE}" pid="337" name="FSC#ATSTATECFG@1.1001:Office">
    <vt:lpwstr/>
  </property>
  <property fmtid="{D5CDD505-2E9C-101B-9397-08002B2CF9AE}" pid="338" name="FSC#ATSTATECFG@1.1001:Agent">
    <vt:lpwstr/>
  </property>
  <property fmtid="{D5CDD505-2E9C-101B-9397-08002B2CF9AE}" pid="339" name="FSC#ATSTATECFG@1.1001:AgentPhone">
    <vt:lpwstr/>
  </property>
  <property fmtid="{D5CDD505-2E9C-101B-9397-08002B2CF9AE}" pid="340" name="FSC#ATSTATECFG@1.1001:DepartmentFax">
    <vt:lpwstr/>
  </property>
  <property fmtid="{D5CDD505-2E9C-101B-9397-08002B2CF9AE}" pid="341" name="FSC#ATSTATECFG@1.1001:DepartmentEmail">
    <vt:lpwstr/>
  </property>
  <property fmtid="{D5CDD505-2E9C-101B-9397-08002B2CF9AE}" pid="342" name="FSC#ATSTATECFG@1.1001:SubfileDate">
    <vt:lpwstr/>
  </property>
  <property fmtid="{D5CDD505-2E9C-101B-9397-08002B2CF9AE}" pid="343" name="FSC#ATSTATECFG@1.1001:SubfileSubject">
    <vt:lpwstr>BAFU_BAB_kommunale_Abfallwirtschaft_HRM2_definitiv_2017_-_ITA_-_letzte_A... (Kopie)</vt:lpwstr>
  </property>
  <property fmtid="{D5CDD505-2E9C-101B-9397-08002B2CF9AE}" pid="344" name="FSC#ATSTATECFG@1.1001:DepartmentZipCode">
    <vt:lpwstr/>
  </property>
  <property fmtid="{D5CDD505-2E9C-101B-9397-08002B2CF9AE}" pid="345" name="FSC#ATSTATECFG@1.1001:DepartmentCountry">
    <vt:lpwstr/>
  </property>
  <property fmtid="{D5CDD505-2E9C-101B-9397-08002B2CF9AE}" pid="346" name="FSC#ATSTATECFG@1.1001:DepartmentCity">
    <vt:lpwstr/>
  </property>
  <property fmtid="{D5CDD505-2E9C-101B-9397-08002B2CF9AE}" pid="347" name="FSC#ATSTATECFG@1.1001:DepartmentStreet">
    <vt:lpwstr/>
  </property>
  <property fmtid="{D5CDD505-2E9C-101B-9397-08002B2CF9AE}" pid="348" name="FSC#ATSTATECFG@1.1001:DepartmentDVR">
    <vt:lpwstr/>
  </property>
  <property fmtid="{D5CDD505-2E9C-101B-9397-08002B2CF9AE}" pid="349" name="FSC#ATSTATECFG@1.1001:DepartmentUID">
    <vt:lpwstr/>
  </property>
  <property fmtid="{D5CDD505-2E9C-101B-9397-08002B2CF9AE}" pid="350" name="FSC#ATSTATECFG@1.1001:SubfileReference">
    <vt:lpwstr>342.3-01963//00005/00002/00021/00035</vt:lpwstr>
  </property>
  <property fmtid="{D5CDD505-2E9C-101B-9397-08002B2CF9AE}" pid="351" name="FSC#ATSTATECFG@1.1001:Clause">
    <vt:lpwstr/>
  </property>
  <property fmtid="{D5CDD505-2E9C-101B-9397-08002B2CF9AE}" pid="352" name="FSC#ATSTATECFG@1.1001:ApprovedSignature">
    <vt:lpwstr/>
  </property>
  <property fmtid="{D5CDD505-2E9C-101B-9397-08002B2CF9AE}" pid="353" name="FSC#ATSTATECFG@1.1001:BankAccount">
    <vt:lpwstr/>
  </property>
  <property fmtid="{D5CDD505-2E9C-101B-9397-08002B2CF9AE}" pid="354" name="FSC#ATSTATECFG@1.1001:BankAccountOwner">
    <vt:lpwstr/>
  </property>
  <property fmtid="{D5CDD505-2E9C-101B-9397-08002B2CF9AE}" pid="355" name="FSC#ATSTATECFG@1.1001:BankInstitute">
    <vt:lpwstr/>
  </property>
  <property fmtid="{D5CDD505-2E9C-101B-9397-08002B2CF9AE}" pid="356" name="FSC#ATSTATECFG@1.1001:BankAccountID">
    <vt:lpwstr/>
  </property>
  <property fmtid="{D5CDD505-2E9C-101B-9397-08002B2CF9AE}" pid="357" name="FSC#ATSTATECFG@1.1001:BankAccountIBAN">
    <vt:lpwstr/>
  </property>
  <property fmtid="{D5CDD505-2E9C-101B-9397-08002B2CF9AE}" pid="358" name="FSC#ATSTATECFG@1.1001:BankAccountBIC">
    <vt:lpwstr/>
  </property>
  <property fmtid="{D5CDD505-2E9C-101B-9397-08002B2CF9AE}" pid="359" name="FSC#ATSTATECFG@1.1001:BankName">
    <vt:lpwstr/>
  </property>
  <property fmtid="{D5CDD505-2E9C-101B-9397-08002B2CF9AE}" pid="360" name="FSC#FSCFOLIO@1.1001:docpropproject">
    <vt:lpwstr/>
  </property>
</Properties>
</file>